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72-STEM Education Tools\07 Awards-Contracts\Troxell Communications\"/>
    </mc:Choice>
  </mc:AlternateContent>
  <xr:revisionPtr revIDLastSave="0" documentId="8_{4DEBEDD9-DCB7-4B3B-8DAA-A9EC67073849}" xr6:coauthVersionLast="45" xr6:coauthVersionMax="45" xr10:uidLastSave="{00000000-0000-0000-0000-000000000000}"/>
  <bookViews>
    <workbookView xWindow="-28920" yWindow="-3495" windowWidth="29040" windowHeight="15840" tabRatio="841" xr2:uid="{00000000-000D-0000-FFFF-FFFF00000000}"/>
  </bookViews>
  <sheets>
    <sheet name="STEM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45" i="2" l="1"/>
  <c r="F544" i="2"/>
  <c r="F543" i="2"/>
  <c r="F542" i="2"/>
  <c r="F541" i="2"/>
  <c r="F540" i="2"/>
  <c r="F539" i="2"/>
  <c r="F474" i="2"/>
  <c r="F473" i="2"/>
  <c r="F472" i="2"/>
  <c r="F471" i="2"/>
  <c r="F470" i="2"/>
  <c r="F465" i="2"/>
  <c r="F464" i="2"/>
  <c r="F463" i="2"/>
  <c r="F462" i="2"/>
  <c r="F461" i="2"/>
  <c r="F460" i="2"/>
  <c r="F459" i="2"/>
  <c r="F458" i="2"/>
  <c r="F457" i="2"/>
  <c r="F456" i="2"/>
  <c r="F455" i="2"/>
  <c r="F454" i="2"/>
  <c r="F453" i="2"/>
  <c r="F452" i="2"/>
  <c r="F380" i="2"/>
  <c r="F379" i="2"/>
  <c r="F378" i="2"/>
  <c r="F377" i="2"/>
  <c r="F376" i="2"/>
  <c r="F375" i="2"/>
  <c r="F374" i="2"/>
  <c r="D332" i="2"/>
  <c r="F332" i="2" s="1"/>
  <c r="C332" i="2"/>
  <c r="B332" i="2"/>
  <c r="D331" i="2"/>
  <c r="F331" i="2" s="1"/>
  <c r="C331" i="2"/>
  <c r="B331" i="2"/>
  <c r="D330" i="2"/>
  <c r="F330" i="2" s="1"/>
  <c r="C330" i="2"/>
  <c r="B330" i="2"/>
  <c r="D329" i="2"/>
  <c r="F329" i="2" s="1"/>
  <c r="C329" i="2"/>
  <c r="B329" i="2"/>
  <c r="D328" i="2"/>
  <c r="F328" i="2" s="1"/>
  <c r="C328" i="2"/>
  <c r="B328" i="2"/>
  <c r="D327" i="2"/>
  <c r="F327" i="2" s="1"/>
  <c r="C327" i="2"/>
  <c r="B327" i="2"/>
  <c r="D326" i="2"/>
  <c r="F326" i="2" s="1"/>
  <c r="C326" i="2"/>
  <c r="B326" i="2"/>
  <c r="D325" i="2"/>
  <c r="F325" i="2" s="1"/>
  <c r="C325" i="2"/>
  <c r="B325" i="2"/>
  <c r="D324" i="2"/>
  <c r="F324" i="2" s="1"/>
  <c r="C324" i="2"/>
  <c r="B324" i="2"/>
  <c r="D323" i="2"/>
  <c r="F323" i="2" s="1"/>
  <c r="C323" i="2"/>
  <c r="B323" i="2"/>
  <c r="D322" i="2"/>
  <c r="F322" i="2" s="1"/>
  <c r="C322" i="2"/>
  <c r="B322" i="2"/>
  <c r="D321" i="2"/>
  <c r="F321" i="2" s="1"/>
  <c r="C321" i="2"/>
  <c r="B321" i="2"/>
  <c r="D320" i="2"/>
  <c r="F320" i="2" s="1"/>
  <c r="C320" i="2"/>
  <c r="B320" i="2"/>
  <c r="D319" i="2"/>
  <c r="F319" i="2" s="1"/>
  <c r="C319" i="2"/>
  <c r="B319" i="2"/>
  <c r="D318" i="2"/>
  <c r="F318" i="2" s="1"/>
  <c r="C318" i="2"/>
  <c r="B318" i="2"/>
  <c r="D317" i="2"/>
  <c r="F317" i="2" s="1"/>
  <c r="C317" i="2"/>
  <c r="B317" i="2"/>
  <c r="D316" i="2"/>
  <c r="F316" i="2" s="1"/>
  <c r="C316" i="2"/>
  <c r="B316" i="2"/>
  <c r="D315" i="2"/>
  <c r="F315" i="2" s="1"/>
  <c r="C315" i="2"/>
  <c r="B315" i="2"/>
  <c r="D314" i="2"/>
  <c r="F314" i="2" s="1"/>
  <c r="C314" i="2"/>
  <c r="B314" i="2"/>
  <c r="D313" i="2"/>
  <c r="F313" i="2" s="1"/>
  <c r="C313" i="2"/>
  <c r="B313" i="2"/>
  <c r="D312" i="2"/>
  <c r="F312" i="2" s="1"/>
  <c r="C312" i="2"/>
  <c r="B312" i="2"/>
  <c r="D311" i="2"/>
  <c r="F311" i="2" s="1"/>
  <c r="C311" i="2"/>
  <c r="B311" i="2"/>
  <c r="D310" i="2"/>
  <c r="F310" i="2" s="1"/>
  <c r="C310" i="2"/>
  <c r="B310" i="2"/>
  <c r="D309" i="2"/>
  <c r="F309" i="2" s="1"/>
  <c r="C309" i="2"/>
  <c r="B309" i="2"/>
  <c r="D308" i="2"/>
  <c r="F308" i="2" s="1"/>
  <c r="C308" i="2"/>
  <c r="B308" i="2"/>
  <c r="D307" i="2"/>
  <c r="F307" i="2" s="1"/>
  <c r="C307" i="2"/>
  <c r="B307" i="2"/>
  <c r="D306" i="2"/>
  <c r="F306" i="2" s="1"/>
  <c r="C306" i="2"/>
  <c r="B306" i="2"/>
  <c r="D305" i="2"/>
  <c r="F305" i="2" s="1"/>
  <c r="C305" i="2"/>
  <c r="B305" i="2"/>
  <c r="D304" i="2"/>
  <c r="F304" i="2" s="1"/>
  <c r="C304" i="2"/>
  <c r="B304" i="2"/>
  <c r="D303" i="2"/>
  <c r="F303" i="2" s="1"/>
  <c r="C303" i="2"/>
  <c r="B303" i="2"/>
  <c r="D302" i="2"/>
  <c r="F302" i="2" s="1"/>
  <c r="C302" i="2"/>
  <c r="B302" i="2"/>
  <c r="D301" i="2"/>
  <c r="F301" i="2" s="1"/>
  <c r="C301" i="2"/>
  <c r="B301" i="2"/>
  <c r="D300" i="2"/>
  <c r="F300" i="2" s="1"/>
  <c r="C300" i="2"/>
  <c r="B300" i="2"/>
  <c r="D299" i="2"/>
  <c r="F299" i="2" s="1"/>
  <c r="C299" i="2"/>
  <c r="B299" i="2"/>
  <c r="D298" i="2"/>
  <c r="F298" i="2" s="1"/>
  <c r="C298" i="2"/>
  <c r="B298" i="2"/>
  <c r="D297" i="2"/>
  <c r="F297" i="2" s="1"/>
  <c r="C297" i="2"/>
  <c r="B297" i="2"/>
  <c r="D296" i="2"/>
  <c r="F296" i="2" s="1"/>
  <c r="C296" i="2"/>
  <c r="B296" i="2"/>
  <c r="D295" i="2"/>
  <c r="F295" i="2" s="1"/>
  <c r="C295" i="2"/>
  <c r="B295" i="2"/>
  <c r="D294" i="2"/>
  <c r="F294" i="2" s="1"/>
  <c r="C294" i="2"/>
  <c r="B294" i="2"/>
  <c r="D293" i="2"/>
  <c r="F293" i="2" s="1"/>
  <c r="C293" i="2"/>
  <c r="B293" i="2"/>
  <c r="D292" i="2"/>
  <c r="F292" i="2" s="1"/>
  <c r="C292" i="2"/>
  <c r="B292" i="2"/>
  <c r="D291" i="2"/>
  <c r="F291" i="2" s="1"/>
  <c r="C291" i="2"/>
  <c r="B291" i="2"/>
  <c r="D290" i="2"/>
  <c r="F290" i="2" s="1"/>
  <c r="C290" i="2"/>
  <c r="B290" i="2"/>
  <c r="D289" i="2"/>
  <c r="F289" i="2" s="1"/>
  <c r="C289" i="2"/>
  <c r="B289" i="2"/>
  <c r="D288" i="2"/>
  <c r="F288" i="2" s="1"/>
  <c r="C288" i="2"/>
  <c r="B288" i="2"/>
  <c r="D287" i="2"/>
  <c r="F287" i="2" s="1"/>
  <c r="C287" i="2"/>
  <c r="B287" i="2"/>
  <c r="D286" i="2"/>
  <c r="F286" i="2" s="1"/>
  <c r="C286" i="2"/>
  <c r="B286" i="2"/>
  <c r="D285" i="2"/>
  <c r="F285" i="2" s="1"/>
  <c r="C285" i="2"/>
  <c r="B285" i="2"/>
  <c r="D284" i="2"/>
  <c r="F284" i="2" s="1"/>
  <c r="C284" i="2"/>
  <c r="B284" i="2"/>
  <c r="D283" i="2"/>
  <c r="F283" i="2" s="1"/>
  <c r="C283" i="2"/>
  <c r="B283" i="2"/>
  <c r="D282" i="2"/>
  <c r="F282" i="2" s="1"/>
  <c r="C282" i="2"/>
  <c r="B282" i="2"/>
  <c r="D281" i="2"/>
  <c r="F281" i="2" s="1"/>
  <c r="C281" i="2"/>
  <c r="B281" i="2"/>
  <c r="D280" i="2"/>
  <c r="F280" i="2" s="1"/>
  <c r="C280" i="2"/>
  <c r="B280" i="2"/>
  <c r="D279" i="2"/>
  <c r="F279" i="2" s="1"/>
  <c r="C279" i="2"/>
  <c r="B279" i="2"/>
  <c r="D278" i="2"/>
  <c r="F278" i="2" s="1"/>
  <c r="C278" i="2"/>
  <c r="B278" i="2"/>
  <c r="D277" i="2"/>
  <c r="F277" i="2" s="1"/>
  <c r="C277" i="2"/>
  <c r="B277" i="2"/>
  <c r="D276" i="2"/>
  <c r="F276" i="2" s="1"/>
  <c r="C276" i="2"/>
  <c r="B276" i="2"/>
  <c r="D275" i="2"/>
  <c r="F275" i="2" s="1"/>
  <c r="C275" i="2"/>
  <c r="B275" i="2"/>
  <c r="F107" i="2"/>
  <c r="F106" i="2"/>
  <c r="F105" i="2"/>
  <c r="F104" i="2"/>
  <c r="F103" i="2"/>
  <c r="F102" i="2"/>
  <c r="F25" i="2"/>
  <c r="F24" i="2"/>
  <c r="F23" i="2"/>
  <c r="F22" i="2"/>
  <c r="F21" i="2"/>
  <c r="F13" i="2"/>
  <c r="F12" i="2"/>
  <c r="F11" i="2"/>
  <c r="F10" i="2"/>
  <c r="F9" i="2"/>
</calcChain>
</file>

<file path=xl/sharedStrings.xml><?xml version="1.0" encoding="utf-8"?>
<sst xmlns="http://schemas.openxmlformats.org/spreadsheetml/2006/main" count="1487" uniqueCount="972">
  <si>
    <t>Product Description</t>
  </si>
  <si>
    <t>List Price</t>
  </si>
  <si>
    <t>OMES Unit Pricing</t>
  </si>
  <si>
    <t>* Denotes products with freight charges included in the final unit price. Extra freight charges may apply for liftgate &amp; inside delivery.</t>
  </si>
  <si>
    <t>3D SYSTEMS</t>
  </si>
  <si>
    <t>3D SCANNER HANDHELD</t>
  </si>
  <si>
    <t>AVANTIS EDUCATION</t>
  </si>
  <si>
    <t>CVR155A</t>
  </si>
  <si>
    <t>CLASSVR HEADSET FOR MOBILE CART</t>
  </si>
  <si>
    <t>CVRCCP1</t>
  </si>
  <si>
    <t>LICENSE ANNUAL SUBSCRIPTION-1 SITE</t>
  </si>
  <si>
    <t>CVRCPD1</t>
  </si>
  <si>
    <t>1YR LICENSE ACCESS ONLINE PRO DEV SUBSCR</t>
  </si>
  <si>
    <t>AVANTIS EDUCATION*</t>
  </si>
  <si>
    <t>CVRCRS8A</t>
  </si>
  <si>
    <t>CLASSVR KIT W/ CASE &amp; 8 HEADSETS</t>
  </si>
  <si>
    <t>BIRDBRAIN TECHNOLOGIES</t>
  </si>
  <si>
    <t>FR1</t>
  </si>
  <si>
    <t>FINCH ROBOT</t>
  </si>
  <si>
    <t>BITBASEKIT</t>
  </si>
  <si>
    <t>HUMMINGBIRD BIT - BASE KIT</t>
  </si>
  <si>
    <t>BITPREMKIT</t>
  </si>
  <si>
    <t>HUMMINGBIRD BIT - PREMIUM KIT</t>
  </si>
  <si>
    <t>BIRDBRAIN TECHNOLOGIES*</t>
  </si>
  <si>
    <t>BITCLASSKITS</t>
  </si>
  <si>
    <t>HUMMINGBIRD BIT - SMALL CLASSROOM BUNDLE</t>
  </si>
  <si>
    <t>BITCLASSKITM</t>
  </si>
  <si>
    <t>HUMMINGBIRD BIT - MEDIUM CLASSROOM BUNDLE</t>
  </si>
  <si>
    <t>BITCLASSKITL</t>
  </si>
  <si>
    <t>HUMMINGBIRD BIT - LARGE CLASSROOM BUNDLE</t>
  </si>
  <si>
    <t>BOXLIGHT*</t>
  </si>
  <si>
    <t>GAC0010</t>
  </si>
  <si>
    <t>LABDISC CARRY BAG</t>
  </si>
  <si>
    <t>LD12MG</t>
  </si>
  <si>
    <t>LABDISC EXTERNAL MAGNETIC FIELD SENSOR</t>
  </si>
  <si>
    <t>BTAADP</t>
  </si>
  <si>
    <t>LABDISC VERNIER SENSOR ADAPTER</t>
  </si>
  <si>
    <t>PHKITGENERAL</t>
  </si>
  <si>
    <t>LABDISC KIT FOR PHYSICS</t>
  </si>
  <si>
    <t>LDCART</t>
  </si>
  <si>
    <t>LABDISC CART</t>
  </si>
  <si>
    <t>BCKITGENERAL</t>
  </si>
  <si>
    <t>LABDISC KIT FOR BIOLOGY/CHEMISTRY</t>
  </si>
  <si>
    <t>LD12SPR</t>
  </si>
  <si>
    <t>LABDISC EXTERNAL RESPIRATION SENSOR</t>
  </si>
  <si>
    <t>1910315NH</t>
  </si>
  <si>
    <t>MIMIOMOBILE 5Y SUBSCRIPTION - NO HARDWARE</t>
  </si>
  <si>
    <t>LD12HR</t>
  </si>
  <si>
    <t>LABDISC EXTERNAL HEART RATE SENSOR</t>
  </si>
  <si>
    <t>1910313NH</t>
  </si>
  <si>
    <t>MIMIOMOBILE 3Y SUBSCRIPTION - NO HARDWARE</t>
  </si>
  <si>
    <t>LD12FRCACC</t>
  </si>
  <si>
    <t>LABDISC FORCE ACCELEROMETER</t>
  </si>
  <si>
    <t>LD12EN8BNDL</t>
  </si>
  <si>
    <t>LABDISC CART W/8 ENVIRO</t>
  </si>
  <si>
    <t>LD12GS8BNDL</t>
  </si>
  <si>
    <t>LABDISC CART W/8 GENSCI</t>
  </si>
  <si>
    <t>LD12PHY8BNDL</t>
  </si>
  <si>
    <t>LABDISC CART W/8 PHYSIO</t>
  </si>
  <si>
    <t>LD12BIOCHM8B</t>
  </si>
  <si>
    <t>LABDISC CART W/8 BIOCHEM</t>
  </si>
  <si>
    <t>LD12BIOPHYSB</t>
  </si>
  <si>
    <t>LABDISC CART W/4 BIOCHEM/4 PHYSIO</t>
  </si>
  <si>
    <t>LD12ENBNDL</t>
  </si>
  <si>
    <t>LABDISC CART W/16 ENVIRO</t>
  </si>
  <si>
    <t>LD12GSBNDL</t>
  </si>
  <si>
    <t>LABDISC CART W/16 GENSCI</t>
  </si>
  <si>
    <t>LD12PHYBNDL</t>
  </si>
  <si>
    <t>LABDISC CART W/16 PHYSIO</t>
  </si>
  <si>
    <t>LD12DEMOBNDL</t>
  </si>
  <si>
    <t>LABDISC CART W/4 EA TYPE</t>
  </si>
  <si>
    <t>LD12BIOCHMBN</t>
  </si>
  <si>
    <t>LABDISC CART W/ 16 BIOCHEM</t>
  </si>
  <si>
    <t>LD12CO2</t>
  </si>
  <si>
    <t>LABDISC EXTERNAL CO2 SENSOR</t>
  </si>
  <si>
    <t>GLOBIMATE</t>
  </si>
  <si>
    <t>LABDISC ANDROID TABLET</t>
  </si>
  <si>
    <t>MIMIOSTUDIO 5-YEAR USER LICENSE</t>
  </si>
  <si>
    <t>GSN0018</t>
  </si>
  <si>
    <t>LABDISC DISOLVED OXYGEN ELECTRODE</t>
  </si>
  <si>
    <t>LD12BIOCHM</t>
  </si>
  <si>
    <t>LABDISC BIOCHEM</t>
  </si>
  <si>
    <t>LD12EN</t>
  </si>
  <si>
    <t>LABDISC ENVIRO</t>
  </si>
  <si>
    <t>LD12GS</t>
  </si>
  <si>
    <t>LABDISC GENSCI</t>
  </si>
  <si>
    <t>LD12PHY</t>
  </si>
  <si>
    <t>LABDISC PHYSIO</t>
  </si>
  <si>
    <t>MIMIOMOBILE 5Y SUBSCRIPTION USER LICENSE</t>
  </si>
  <si>
    <t>GAC0003</t>
  </si>
  <si>
    <t>LABDISC PH ELECTRODE</t>
  </si>
  <si>
    <t>MIMIOMOBILE 3Y SUBSCRIPTION USER LICENSE</t>
  </si>
  <si>
    <t>DREMEL*</t>
  </si>
  <si>
    <t>3D40EDU</t>
  </si>
  <si>
    <t>3D PRINTER IDEA BUILDER EDU KIT</t>
  </si>
  <si>
    <t>3D4001</t>
  </si>
  <si>
    <t>IDEA BUILDER 2.0 3D PRINTER</t>
  </si>
  <si>
    <t>RBTBT4101</t>
  </si>
  <si>
    <t>BLUE BUILD TAPE FOR 3D40 3D PRINTER</t>
  </si>
  <si>
    <t>DF0101</t>
  </si>
  <si>
    <t>PLA 3D PRINTER FILAMENT 1.75MM WHITE</t>
  </si>
  <si>
    <t>DF0201</t>
  </si>
  <si>
    <t>PLA 3D PRINTER FILAMENT 1.75MM BLACK</t>
  </si>
  <si>
    <t>DF0301</t>
  </si>
  <si>
    <t>PLA 3D PRINTER FILAMENT 1.75MM RED</t>
  </si>
  <si>
    <t>DF0401</t>
  </si>
  <si>
    <t>PLA 3D PRINTER FILAMENT 1.75 ORANGE</t>
  </si>
  <si>
    <t>DF0501</t>
  </si>
  <si>
    <t>PLA 3D PRINTER FILAMENT 1.75MM PURPLE</t>
  </si>
  <si>
    <t>DF0701</t>
  </si>
  <si>
    <t>PLA 3D PRINTER FILAMENT 1.75MM GREEN</t>
  </si>
  <si>
    <t>DF3001</t>
  </si>
  <si>
    <t>PLA 3D PRINTER FILAMENT 1.75MM PINK</t>
  </si>
  <si>
    <t>DF5001</t>
  </si>
  <si>
    <t>PLA 3D PRINTER FILAMENT- 1.75 MM</t>
  </si>
  <si>
    <t>DF5101</t>
  </si>
  <si>
    <t>PLA 3D PRINTER FILAMENT 1.75MM GOLD</t>
  </si>
  <si>
    <t>DF7001TR</t>
  </si>
  <si>
    <t>PLA 3D PRINTER FILA 1.75MM TRANS WHITE</t>
  </si>
  <si>
    <t>HAMILTON BUHL*</t>
  </si>
  <si>
    <t>ANIKIT</t>
  </si>
  <si>
    <t>ANIMATION SOFTWARE KIT</t>
  </si>
  <si>
    <t>MPFB</t>
  </si>
  <si>
    <t>3D MAGIC PEN FILAMENT PACK - 15 VIBRANT</t>
  </si>
  <si>
    <t>EDIBOT3</t>
  </si>
  <si>
    <t>EDISON ROBOT - SET OF 3</t>
  </si>
  <si>
    <t>EDIBOT1</t>
  </si>
  <si>
    <t>EDISON ROBOT - SINGLE</t>
  </si>
  <si>
    <t>EDIBOT2</t>
  </si>
  <si>
    <t>EDISON ROBOT - SET OF 2</t>
  </si>
  <si>
    <t>EDIBOT10</t>
  </si>
  <si>
    <t>EDISON ROBOT - SET OF 10</t>
  </si>
  <si>
    <t>EDIBOT20</t>
  </si>
  <si>
    <t>EDISON ROBOT - SET OF 20</t>
  </si>
  <si>
    <t>EDIBOT30</t>
  </si>
  <si>
    <t>EDISON ROBOT - SET OF 30</t>
  </si>
  <si>
    <t>MPEN</t>
  </si>
  <si>
    <t>3D MAGIC PEN</t>
  </si>
  <si>
    <t>CQTUBE</t>
  </si>
  <si>
    <t>CHRONOQUEST AUGMENTED REALITY TIMELINE</t>
  </si>
  <si>
    <t>INVBOT</t>
  </si>
  <si>
    <t>INVENT KIT</t>
  </si>
  <si>
    <t>STEM2D</t>
  </si>
  <si>
    <t>BEGINNER SKILL LEVEL DELUXE STEAM PACK</t>
  </si>
  <si>
    <t>GRNKIT</t>
  </si>
  <si>
    <t>GREEN SCREEN SOFTWARE KIT</t>
  </si>
  <si>
    <t>MRT3</t>
  </si>
  <si>
    <t>MY ROBOT TIME 3- LEVEL 1</t>
  </si>
  <si>
    <t>STEM2E</t>
  </si>
  <si>
    <t>BEGINNER SKILL LEVEL STEAM STARTER PACK</t>
  </si>
  <si>
    <t>MPFGRN</t>
  </si>
  <si>
    <t>3D MAGIC PEN FILAMENT ROLL - GREEN850 FT</t>
  </si>
  <si>
    <t>MPFPPL</t>
  </si>
  <si>
    <t>3D MAGIC PEN FILAMENT ROLL - PURPLE850 F</t>
  </si>
  <si>
    <t>MPFRED</t>
  </si>
  <si>
    <t>3D MAGIC PEN FILAMENT ROLL - RED850 FT.</t>
  </si>
  <si>
    <t>MPFWHT</t>
  </si>
  <si>
    <t>3D MAGIC PEN FILAMENT ROLL - WHITE850 FT</t>
  </si>
  <si>
    <t>MPFBLK</t>
  </si>
  <si>
    <t>3D MAGIC PEN FILAMENT ROLL - BLACK850 FT</t>
  </si>
  <si>
    <t>MPFBLU</t>
  </si>
  <si>
    <t>3D MAGIC PEN FILAMENT ROLL - BLUE850 FT.</t>
  </si>
  <si>
    <t>STEM3E</t>
  </si>
  <si>
    <t>INTERMEDIATE SKILL LEVEL-START STEAM PCK</t>
  </si>
  <si>
    <t>3DGV6</t>
  </si>
  <si>
    <t>3D VIRTUAL REALITY DIY GOOGLE PHONE-6 PC</t>
  </si>
  <si>
    <t>HMCMPEN6</t>
  </si>
  <si>
    <t>3D MAGIC PEN STEAM MEGA PACK</t>
  </si>
  <si>
    <t>STEM3D</t>
  </si>
  <si>
    <t>INTERMEDIATE SKILL LEVEL-D STEAM PAC</t>
  </si>
  <si>
    <t>3DGV12</t>
  </si>
  <si>
    <t>3D VIRTUAL REALITY DIY GOGGLE-12 PCK</t>
  </si>
  <si>
    <t>GLITE</t>
  </si>
  <si>
    <t>GROW LIGHT KIT</t>
  </si>
  <si>
    <t>PZZL1225</t>
  </si>
  <si>
    <t>PRINT-A-PUZZLE PACK OF 25- 12 PIECES PER</t>
  </si>
  <si>
    <t>PZZL2425</t>
  </si>
  <si>
    <t>PRINT-A-PUZZLE PACK OF 25- 24 PIECES PER</t>
  </si>
  <si>
    <t>PZZL1250</t>
  </si>
  <si>
    <t>PRINT-A-PUZZLE PACK OF 50- 12 PIECES PER</t>
  </si>
  <si>
    <t>PZZL2450</t>
  </si>
  <si>
    <t>PRINT-A-PUZZLE PACK OF 50- 24 PIECES PER</t>
  </si>
  <si>
    <t>KANO*</t>
  </si>
  <si>
    <t>1000K02</t>
  </si>
  <si>
    <t>KANO COMPUTER KIT</t>
  </si>
  <si>
    <t>KANO PIXEL KIT</t>
  </si>
  <si>
    <t>KANO COMPUTER KIT COMPLETE</t>
  </si>
  <si>
    <t>KANO MOTION SENSOR KIT</t>
  </si>
  <si>
    <t>KIDSPARK / ROKENBOK*</t>
  </si>
  <si>
    <t>BUILD WORKING PROTOTYPE-6 SIMPLE MACHINE</t>
  </si>
  <si>
    <t>HANDS-ON ENGINEERING FOR PK-3</t>
  </si>
  <si>
    <t>REMOTE PROGRAMMABLE ROBOTICS/3D PRINTING</t>
  </si>
  <si>
    <t>MAKEBLOCK</t>
  </si>
  <si>
    <t>P1030026</t>
  </si>
  <si>
    <t>CODEY RCKY BLUETOOTH DONGLE EDITION</t>
  </si>
  <si>
    <t>HARDWARE PACK - TOOLBOX</t>
  </si>
  <si>
    <t>HARDWARE PACK - TOOLBOX (NICKEL-PLATED SCREWS)</t>
  </si>
  <si>
    <t>INVENTOR ELECTRONIC KIT</t>
  </si>
  <si>
    <t>P5010002</t>
  </si>
  <si>
    <t>BLUETOOTH DONGLE</t>
  </si>
  <si>
    <t>P3090003</t>
  </si>
  <si>
    <t>MBOT LI-POLYMER BATTERY</t>
  </si>
  <si>
    <t>MAKERSPACE KITS- HARDWARES AND TOOLS</t>
  </si>
  <si>
    <t>P1020001</t>
  </si>
  <si>
    <t>MBOT ADDON VARIETY GIZMOS</t>
  </si>
  <si>
    <t>P1030024</t>
  </si>
  <si>
    <t>CODEY ROCKY</t>
  </si>
  <si>
    <t>P1020002</t>
  </si>
  <si>
    <t>MBOT ADDON PERCEPTION GIZMOS</t>
  </si>
  <si>
    <t>P1030028</t>
  </si>
  <si>
    <t>CODEY</t>
  </si>
  <si>
    <t>P1030001</t>
  </si>
  <si>
    <t>NEURON INVENTOR KIT</t>
  </si>
  <si>
    <t>MAKEBLOCK*</t>
  </si>
  <si>
    <t>MAKERSPACE KITS-MOTOR MODULES</t>
  </si>
  <si>
    <t>MAKERSPACE KITS CONNECTING FITTINGS</t>
  </si>
  <si>
    <t>MAKERSPACE KITS EXPANSION PCKS LARGE PRT</t>
  </si>
  <si>
    <t>MAKERSPACE KIT BEAM0808 STRUCTURAL PARTS</t>
  </si>
  <si>
    <t>MBOT ADD-ON PCK SIX LEGGED</t>
  </si>
  <si>
    <t>MBOT ADD-ON SERVO PCK</t>
  </si>
  <si>
    <t>MBOT ADD-ON LIGHT AND SOUND</t>
  </si>
  <si>
    <t>MBOT RANGER ROBOT KIT</t>
  </si>
  <si>
    <t>MAKERSPACE KIT BEAM0824 STRUCTURAL PARTS</t>
  </si>
  <si>
    <t>P1020003</t>
  </si>
  <si>
    <t>MAKERSPACE KITS - BEAM ADD-ON PCK</t>
  </si>
  <si>
    <t>MAKERSPACE KITS BASIC DRIVE PARTS</t>
  </si>
  <si>
    <t>MAKERSPACE KITS SHAFT TYPE DRIVE PARTS</t>
  </si>
  <si>
    <t>MAKERSPACE KITS ADVANCED DRIVE PARTS</t>
  </si>
  <si>
    <t>P1010042</t>
  </si>
  <si>
    <t>DRAGON KNIGHT KIT</t>
  </si>
  <si>
    <t>MAKERSPACE KITS MOTION PARTS</t>
  </si>
  <si>
    <t>P1010016</t>
  </si>
  <si>
    <t>MAKERSPACE KITS - ADDON PCK X1</t>
  </si>
  <si>
    <t>MAKERSPACE KITS ELECTRONIC MODULES</t>
  </si>
  <si>
    <t>ULTIMATE 2.0 10-IN-1 ROBOT KIT</t>
  </si>
  <si>
    <t>P1030021</t>
  </si>
  <si>
    <t>NEURON CREATIVE LAB KIT</t>
  </si>
  <si>
    <t>P1010045</t>
  </si>
  <si>
    <t>MBOT-S EXPLORER KIT</t>
  </si>
  <si>
    <t>MAKERBOT</t>
  </si>
  <si>
    <t>Z18START1</t>
  </si>
  <si>
    <t>Z18 Starter Pack - 1 YR MakerCare</t>
  </si>
  <si>
    <t>Z18START3</t>
  </si>
  <si>
    <t>Z18 Starter Pack - 3 YR MakerCare</t>
  </si>
  <si>
    <t>REPSTART1</t>
  </si>
  <si>
    <t>Replicator + Starter Pack - 1 YR MakerCare</t>
  </si>
  <si>
    <t>REPSTART3</t>
  </si>
  <si>
    <t>Replicator + Starter Pack - 3 YR MakerCare</t>
  </si>
  <si>
    <t>MP05927</t>
  </si>
  <si>
    <t>MakerBot Replicator 2X</t>
  </si>
  <si>
    <t>MP05950</t>
  </si>
  <si>
    <t>MakerBot Replicator Z18 3D Printer</t>
  </si>
  <si>
    <t>MP07925</t>
  </si>
  <si>
    <t>MakerBot Replicator Mini+</t>
  </si>
  <si>
    <t>MP07825</t>
  </si>
  <si>
    <t>MakerBot Replicator+</t>
  </si>
  <si>
    <t>MP07016</t>
  </si>
  <si>
    <t>MakerCare Preferred Protection Plan for MakerBot Replicator - 1 Year, Packaged</t>
  </si>
  <si>
    <t>MP07017</t>
  </si>
  <si>
    <t>MakerCare Preferred Protection Plan for MakerBot Replicator - 2 Year, Packaged</t>
  </si>
  <si>
    <t>MP07018</t>
  </si>
  <si>
    <t>MakerCare Preferred Protection Plan for MakerBot Replicator - 3 year, Packaged</t>
  </si>
  <si>
    <t>MP07019</t>
  </si>
  <si>
    <t>MakerCare Preferred Protection Plan for MakerBot Replicator - 1 Year Renewal, Packaged</t>
  </si>
  <si>
    <t>MP07020</t>
  </si>
  <si>
    <t>MakerCare Preferred Protection Plan for MakerBot Replicator Mini - 1 Year, Packaged</t>
  </si>
  <si>
    <t>MP07021</t>
  </si>
  <si>
    <t>MakerCare Preferred Protection Plan for MakerBot Replicator Mini - 2 Year, Packaged</t>
  </si>
  <si>
    <t>MP07022</t>
  </si>
  <si>
    <t>MakerCare Preferred Protection Plan for MakerBot Replicator Mini - 3 Year, Packaged</t>
  </si>
  <si>
    <t>MP07023</t>
  </si>
  <si>
    <t>MakerCare Preferred Protection Plan for MakerBot Replicator Mini - 1 Year Renewal, Packaged</t>
  </si>
  <si>
    <t>MP07025</t>
  </si>
  <si>
    <t>MakerCare Preferred Protection Plan for MakerBot Replicator ​Z18​ - 1 Year​, Packaged</t>
  </si>
  <si>
    <t>MP07026</t>
  </si>
  <si>
    <t>MakerCare Preferred Protection Plan for MakerBot Replicator ​Z18​ - ​2​ Year​, Packaged</t>
  </si>
  <si>
    <t>MP07027</t>
  </si>
  <si>
    <t>MakerCare Preferred Protection Plan for MakerBot Replicator ​Z18​ - ​3​ Year​, Packaged</t>
  </si>
  <si>
    <t>MP07028</t>
  </si>
  <si>
    <t>MakerCare Preferred Protection Plan for MakerBot Replicator Z18 - 1 Year Renewal, Packaged</t>
  </si>
  <si>
    <t>MP07033</t>
  </si>
  <si>
    <t>MakerCare Preferred Protection Plan for MakerBot Replicator​ 2/2X​ - 1 Year, Packaged</t>
  </si>
  <si>
    <t>MP07034</t>
  </si>
  <si>
    <t>MP06998</t>
  </si>
  <si>
    <t>MakerCare Protection Plan for MakerBot Replicator - 1 Year, Packaged</t>
  </si>
  <si>
    <t>MP06999</t>
  </si>
  <si>
    <t>MakerCare Protection Plan for MakerBot Replicator - 2 Year, Packaged</t>
  </si>
  <si>
    <t>MP07000</t>
  </si>
  <si>
    <t>MakerCare Protection Plan for MakerBot Replicator - 3 year, Packaged</t>
  </si>
  <si>
    <t>MP07001</t>
  </si>
  <si>
    <t>MakerCare Protection Plan for MakerBot Replicator - 1 Year Renewal, Packaged</t>
  </si>
  <si>
    <t>MP07002</t>
  </si>
  <si>
    <t>MakerCare Protection Plan for MakerBot Replicator Mini - 1 Year, Packaged</t>
  </si>
  <si>
    <t>MP07003</t>
  </si>
  <si>
    <t>MakerCare Protection Plan for MakerBot Replicator Mini - 2 Year, Packaged</t>
  </si>
  <si>
    <t>MP07004</t>
  </si>
  <si>
    <t>MakerCare Protection Plan for MakerBot Replicator Mini - 3 Year, Packaged</t>
  </si>
  <si>
    <t>MP07005</t>
  </si>
  <si>
    <t>MakerCare Protection Plan for MakerBot Replicator Mini - 1 Year Renewal, Packaged</t>
  </si>
  <si>
    <t>MP07006</t>
  </si>
  <si>
    <t>MakerCare Protection Plan for MakerBot Replicator ​Z18​ - 1 Year​, Packaged</t>
  </si>
  <si>
    <t>MP07007</t>
  </si>
  <si>
    <t>MakerCare Protection Plan for MakerBot Replicator ​Z18​ - ​2​ Year​, Packaged</t>
  </si>
  <si>
    <t>MP07008</t>
  </si>
  <si>
    <t>MakerCare Protection Plan for MakerBot Replicator ​Z18​ - ​3​ Year​, Packaged</t>
  </si>
  <si>
    <t>MP07009</t>
  </si>
  <si>
    <t>MakerCare Protection Plan for MakerBot Replicator Z18 - 1 Year Renewal, Packaged</t>
  </si>
  <si>
    <t>MP07014</t>
  </si>
  <si>
    <t>MakerCare​ Protection Plan for MakerBot Replicator​ 2/2X​ - 1 Year, Packaged</t>
  </si>
  <si>
    <t>MP07015</t>
  </si>
  <si>
    <t>MP06134</t>
  </si>
  <si>
    <t>MakerBot Cart for the MakerBot Replicator Z18</t>
  </si>
  <si>
    <t>MP06077</t>
  </si>
  <si>
    <t>Build Plate Tape for MakerBot Replicator (Fifth Generation Model)</t>
  </si>
  <si>
    <t>MP06460</t>
  </si>
  <si>
    <t>Build Plate Tape for MakerBot Replicator Mini Compact 3D Printer</t>
  </si>
  <si>
    <t>MP06626</t>
  </si>
  <si>
    <t>Build Plate Tape for the MakerBot Replicator Z18</t>
  </si>
  <si>
    <t>MP06627</t>
  </si>
  <si>
    <t>Build Plates for the MakerBot Replicator Z18 3D Printer</t>
  </si>
  <si>
    <t>MP06628</t>
  </si>
  <si>
    <t>Grease Packet for the MakerBot Replicator Z18</t>
  </si>
  <si>
    <t>MP06681</t>
  </si>
  <si>
    <t>Build Plate for the MakerBot Replicator Desktop 3D Printer</t>
  </si>
  <si>
    <t>MP06713</t>
  </si>
  <si>
    <t>Precut Kapton Tape (10 pack) for the MakerBot Replicator 2X Experimental 3D Printer</t>
  </si>
  <si>
    <t>112047-00</t>
  </si>
  <si>
    <t>MakerBot Replicator+ Grip Surface 3-Pack</t>
  </si>
  <si>
    <t>112048-00</t>
  </si>
  <si>
    <t>MakerBot Replicator Mini+ Grip Surface 3-Pack</t>
  </si>
  <si>
    <t>112032-00</t>
  </si>
  <si>
    <t>MakerBot Replicator Mini+ Build Plate Kit</t>
  </si>
  <si>
    <t>112031-00</t>
  </si>
  <si>
    <t>MakerBot Replicator+ Build Plate Kit</t>
  </si>
  <si>
    <t>MP07325</t>
  </si>
  <si>
    <t>Smart Extruder+ for MakerBot Replicator &amp; Replicator Mini</t>
  </si>
  <si>
    <t>MP07376</t>
  </si>
  <si>
    <t>Smart Extruder+ for MakerBot Replicator Z18</t>
  </si>
  <si>
    <t>MP05795</t>
  </si>
  <si>
    <t>Glow in the Dark PLA Small Spool / 1.75mm / 1.8mm Filament</t>
  </si>
  <si>
    <t>MP06115</t>
  </si>
  <si>
    <t>Army Green PLA Small Spool / 1.75mm / 1.8mm Filament</t>
  </si>
  <si>
    <t>MP06116</t>
  </si>
  <si>
    <t>Ocean Blue PLA Small Spool / 1.75mm / 1.8mm Filament</t>
  </si>
  <si>
    <t>MP06117</t>
  </si>
  <si>
    <t>Khaki PLA Small Spool / 1.75mm / 1.8mm Filament</t>
  </si>
  <si>
    <t>MP05785</t>
  </si>
  <si>
    <t>Glow in the Dark PLA Large Spool / 1.75mm / 1.8mm Filament</t>
  </si>
  <si>
    <t>MP06101</t>
  </si>
  <si>
    <t>Army Green PLA Large Spool / 1.75mm / 1.8mm Filament</t>
  </si>
  <si>
    <t>MP06102</t>
  </si>
  <si>
    <t>Ocean Blue PLA Large Spool / 1.75mm / 1.8mm Filament</t>
  </si>
  <si>
    <t>MP06103</t>
  </si>
  <si>
    <t>Khaki PLA Large Spool / 1.75mm / 1.8mm Filament</t>
  </si>
  <si>
    <t>MP05759</t>
  </si>
  <si>
    <t>Translucent Blue PLA Small Spool / 1.75mm / 1.8mm Filament</t>
  </si>
  <si>
    <t>MP05763</t>
  </si>
  <si>
    <t>Translucent Red PLA Small Spool / 1.75mm / 1.8mm Filament</t>
  </si>
  <si>
    <t>MP05765</t>
  </si>
  <si>
    <t>Translucent Orange PLA Small Spool / 1.75mm / 1.8mm Filament</t>
  </si>
  <si>
    <t>MP05767</t>
  </si>
  <si>
    <t>Translucent Yellow PLA Small Spool / 1.75mm / 1.8mm Filament</t>
  </si>
  <si>
    <t>MP05769</t>
  </si>
  <si>
    <t>Translucent Purple PLA Small Spool / 1.75mm / 1.8mm Filament</t>
  </si>
  <si>
    <t>MP05792</t>
  </si>
  <si>
    <t>Natural PLA Small Spool / 1.75mm / 1.8mm Filament</t>
  </si>
  <si>
    <t>MP05612</t>
  </si>
  <si>
    <t>Natural PLA Large Spool / 1.75mm / 1.8mm Filament</t>
  </si>
  <si>
    <t>MP05758</t>
  </si>
  <si>
    <t>Translucent Blue PLA Large Spool / 1.75mm / 1.8mm Filament</t>
  </si>
  <si>
    <t>MP05762</t>
  </si>
  <si>
    <t>Translucent Red PLA Large Spool / 1.75mm / 1.8mm Filament</t>
  </si>
  <si>
    <t>MP05764</t>
  </si>
  <si>
    <t>Translucent Orange PLA Large Spool / 1.75mm / 1.8mm Filament</t>
  </si>
  <si>
    <t>MP05766</t>
  </si>
  <si>
    <t>Translucent Yellow PLA Large Spool / 1.75mm / 1.8mm Filament</t>
  </si>
  <si>
    <t>MP05768</t>
  </si>
  <si>
    <t>Translucent Purple PLA Large Spool / 1.75mm / 1.8mm Filament</t>
  </si>
  <si>
    <t>MP05787</t>
  </si>
  <si>
    <t>True Orange PLA Small Spool / 1.75mm / 1.8mm Filament</t>
  </si>
  <si>
    <t>MP05788</t>
  </si>
  <si>
    <t>True Purple PLA Small Spool / 1.75mm / 1.8mm Filament</t>
  </si>
  <si>
    <t>MP05789</t>
  </si>
  <si>
    <t>True Red PLA Small Spool / 1.75mm / 1.8mm Filament</t>
  </si>
  <si>
    <t>MP05790</t>
  </si>
  <si>
    <t>True White PLA Small Spool / 1.75mm / 1.8mm Filament</t>
  </si>
  <si>
    <t>MP05791</t>
  </si>
  <si>
    <t>True Yellow PLA Small Spool / 1.75mm / 1.8mm Filament</t>
  </si>
  <si>
    <t>MP05793</t>
  </si>
  <si>
    <t>Warm Gray PLA Small Spool / 1.75mm / 1.8mm Filament</t>
  </si>
  <si>
    <t>MP05794</t>
  </si>
  <si>
    <t>Cool Gray PLA Small Spool / 1.75mm / 1.8mm Filament</t>
  </si>
  <si>
    <t>MP05796</t>
  </si>
  <si>
    <t>True Blue PLA Small Spool / 1.75mm / 1.8mm Filament</t>
  </si>
  <si>
    <t>MP05823</t>
  </si>
  <si>
    <t>True Black PLA Small Spool / 1.75mm / 1.8mm Filament</t>
  </si>
  <si>
    <t>MP05951</t>
  </si>
  <si>
    <t>True Green PLA Small Spool / 1.75mm / 1.8mm Filament</t>
  </si>
  <si>
    <t>MP06049</t>
  </si>
  <si>
    <t>Neon Pink PLA Small Spool / 1.75mm / 1.8mm Filament</t>
  </si>
  <si>
    <t>MP06051</t>
  </si>
  <si>
    <t>Neon Orange PLA Small Spool / 1.75mm / 1.8mm Filament</t>
  </si>
  <si>
    <t>MP06053</t>
  </si>
  <si>
    <t>Neon Green PLA Small Spool / 1.75mm / 1.8mm Filament</t>
  </si>
  <si>
    <t>MP06642</t>
  </si>
  <si>
    <t>True Brown PLA Small Spool / 1.75mm / 1.8mm Filament</t>
  </si>
  <si>
    <t>MP05775</t>
  </si>
  <si>
    <t>True Black PLA Large Spool / 1.75mm / 1.8mm Filament</t>
  </si>
  <si>
    <t>MP05776</t>
  </si>
  <si>
    <t>True Blue PLA Large Spool / 1.75mm / 1.8mm Filament</t>
  </si>
  <si>
    <t>MP05777</t>
  </si>
  <si>
    <t>True Orange PLA Large Spool / 1.75mm / 1.8mm Filament</t>
  </si>
  <si>
    <t>MP05778</t>
  </si>
  <si>
    <t>True Purple PLA Large Spool / 1.75mm / 1.8mm Filament</t>
  </si>
  <si>
    <t>MP05779</t>
  </si>
  <si>
    <t>True Red PLA Large Spool / 1.75mm / 1.8mm Filament</t>
  </si>
  <si>
    <t>MP05780</t>
  </si>
  <si>
    <t>True White PLA Large Spool / 1.75mm / 1.8mm Filament</t>
  </si>
  <si>
    <t>MP05781</t>
  </si>
  <si>
    <t>True Yellow PLA Large Spool / 1.75mm / 1.8mm Filament</t>
  </si>
  <si>
    <t>MP05783</t>
  </si>
  <si>
    <t>Warm Gray PLA Large Spool / 1.75mm / 1.8mm Filament</t>
  </si>
  <si>
    <t>MP05784</t>
  </si>
  <si>
    <t>Cool Gray PLA Large Spool / 1.75mm / 1.8mm Filament</t>
  </si>
  <si>
    <t>MP05952</t>
  </si>
  <si>
    <t>True Green PLA Large Spool / 1.75mm / 1.8mm Filament</t>
  </si>
  <si>
    <t>MP06050</t>
  </si>
  <si>
    <t>Neon Orange PLA Large Spool / 1.75mm / 1.8mm Filament</t>
  </si>
  <si>
    <t>MP06052</t>
  </si>
  <si>
    <t>Neon Green PLA Large Spool / 1.75mm / 1.8mm Filament</t>
  </si>
  <si>
    <t>MP06639</t>
  </si>
  <si>
    <t>True Brown PLA Large Spool / 1.75mm / 1.8mm Filament</t>
  </si>
  <si>
    <t>MP06228</t>
  </si>
  <si>
    <t>Cool Gray PLA Filament XXL Spool</t>
  </si>
  <si>
    <t>MP06237</t>
  </si>
  <si>
    <t>True Black PLA Filament XXL Spool</t>
  </si>
  <si>
    <t>MP06238</t>
  </si>
  <si>
    <t>True White PLA Filament XXL Spool</t>
  </si>
  <si>
    <t>MP06239</t>
  </si>
  <si>
    <t>Warm Gray PLA Filament XXL Spool</t>
  </si>
  <si>
    <t>MP06973</t>
  </si>
  <si>
    <t>Buy 9, Get 10 ABS Bundle</t>
  </si>
  <si>
    <t>111752-00</t>
  </si>
  <si>
    <t>MakerBot Slate Gray Tough PLA Filament Bundle for Replicator Z18</t>
  </si>
  <si>
    <t>111746-00</t>
  </si>
  <si>
    <t>MakerBot Slate Gray Tough PLA Filament Bundle for Replicator+ and Replicator (5th Generation)</t>
  </si>
  <si>
    <t>MP01968</t>
  </si>
  <si>
    <t>Natural ABS 1kg Spool 1.75mm / 1.8mm Filament</t>
  </si>
  <si>
    <t>MP01969</t>
  </si>
  <si>
    <t>True Black ABS 1kg Spool 1.75mm / 1.8mm Filament</t>
  </si>
  <si>
    <t>MP01970</t>
  </si>
  <si>
    <t>True White ABS Plastic 1kg Spool - 1.75mm / 1.8mm</t>
  </si>
  <si>
    <t>MP01971</t>
  </si>
  <si>
    <t>True Red ABS 1kg Spool 1.75mm / 1.8mm Filament</t>
  </si>
  <si>
    <t>MP01972</t>
  </si>
  <si>
    <t>True Green ABS 1kg Spool 1.75mm / 1.8mm Filament</t>
  </si>
  <si>
    <t>MP01973</t>
  </si>
  <si>
    <t>True Blue ABS 1kg Spool 1.75mm/1.8mm Filament</t>
  </si>
  <si>
    <t>MP01975</t>
  </si>
  <si>
    <t>True Yellow ABS 1kg Spool 1.75mm / 1.8mm Filament</t>
  </si>
  <si>
    <t>MP01978</t>
  </si>
  <si>
    <t>True Orange ABS 1kg Spool 1.75mm / 1.8mm Filament</t>
  </si>
  <si>
    <t>MP02901</t>
  </si>
  <si>
    <t>True Purple ABS 1kg Spool 1.8mm Filament</t>
  </si>
  <si>
    <t>MP02915</t>
  </si>
  <si>
    <t>True Gray ABS 1kg Spool 1.8mm Filament</t>
  </si>
  <si>
    <t>MP06572</t>
  </si>
  <si>
    <t>Large 10 Pack Filament Bundle: Buy 9, Get 10</t>
  </si>
  <si>
    <t>MP06591</t>
  </si>
  <si>
    <t>Small 10 Pack Filament Bundle: Buy 9, Get 10</t>
  </si>
  <si>
    <t>MP05188</t>
  </si>
  <si>
    <t>MakerBot Flexible Filament</t>
  </si>
  <si>
    <t>MP05417</t>
  </si>
  <si>
    <t>MakerBot Dissolvable Filament</t>
  </si>
  <si>
    <t>MBLRESELLER1</t>
  </si>
  <si>
    <t>Getting Started with MakerBot (1-9)</t>
  </si>
  <si>
    <t>MBUOL12</t>
  </si>
  <si>
    <t>MakerBot University Online</t>
  </si>
  <si>
    <t>MBUBL12</t>
  </si>
  <si>
    <t>MakerBot University Blended</t>
  </si>
  <si>
    <t>MP07972</t>
  </si>
  <si>
    <t>MakerBot Educators Guidebook</t>
  </si>
  <si>
    <t>MP06997</t>
  </si>
  <si>
    <t>Slate Gray Tough Filament Lg Spool</t>
  </si>
  <si>
    <t>375-0007A</t>
  </si>
  <si>
    <t>Onyx Black Tough Filament Lg Spool</t>
  </si>
  <si>
    <t>375-0008A</t>
  </si>
  <si>
    <t>Stone White Tough Filament Lg Spool</t>
  </si>
  <si>
    <t>375-0009A</t>
  </si>
  <si>
    <t>Safety Orange Tough Filament Lg Spl</t>
  </si>
  <si>
    <t>MP08325</t>
  </si>
  <si>
    <t>Tough Smart Extruder+, Rep+</t>
  </si>
  <si>
    <t>MP08376</t>
  </si>
  <si>
    <t>Tough Smart Extruder+, Z18</t>
  </si>
  <si>
    <t>MAKEYMAKEY</t>
  </si>
  <si>
    <t>MMCE</t>
  </si>
  <si>
    <t>MAKEY MAKEY CLASSIC EDU</t>
  </si>
  <si>
    <t>MAKEYMAKEY*</t>
  </si>
  <si>
    <t>MMCK</t>
  </si>
  <si>
    <t>MAKEY MAKEY STEM PACK - CLASSROOM INVENTION KIT</t>
  </si>
  <si>
    <t>MATTEL</t>
  </si>
  <si>
    <t>FFB15</t>
  </si>
  <si>
    <t>BLOXELS - BUILD YOUR OWN TOYS VIDEO GAME</t>
  </si>
  <si>
    <t>MEEPER TECHNOLOGY</t>
  </si>
  <si>
    <t>AXLE PACK (2 FRONT/2 REAR)</t>
  </si>
  <si>
    <t>CK96</t>
  </si>
  <si>
    <t>CLASS KIT-96(96BOTS/2DEMO BOT/GUIDE/16ST</t>
  </si>
  <si>
    <t>CK48</t>
  </si>
  <si>
    <t>CLASS KIT-48(48BOTS/DEMO BOT/GUIDE/8STIC</t>
  </si>
  <si>
    <t>CK24</t>
  </si>
  <si>
    <t>CLASS KIT-24(24BOTS/GUIDE/4STICKERS/4SCR</t>
  </si>
  <si>
    <t>CK12</t>
  </si>
  <si>
    <t>CLASS KIT-12(12BOTS/GUIDE/2STICKERS/2SCR</t>
  </si>
  <si>
    <t>MEEPERBOT 2.0 - BLAZE ORANGE</t>
  </si>
  <si>
    <t>MEEPERBOT 2.0 - DEEP SPACE</t>
  </si>
  <si>
    <t>MEEPERBOT V2.0 - SUPERNOVA</t>
  </si>
  <si>
    <t>MEEPERBOT V2.0 - BRICK RED</t>
  </si>
  <si>
    <t>MEEPERBOT 2.0 - BOT GRAY</t>
  </si>
  <si>
    <t>MEEPERBOT 2.0 - NEON GREEN</t>
  </si>
  <si>
    <t>MEEPERBOT 2.0 - BLUE</t>
  </si>
  <si>
    <t>MEEPERBOT 2.0 - WILD BERRY</t>
  </si>
  <si>
    <t>MODULAR ROBOTICS / CUBELETS</t>
  </si>
  <si>
    <t>MODULAR ROBOTICS / CUBELETS*</t>
  </si>
  <si>
    <t>CBKTEDUMM1</t>
  </si>
  <si>
    <t>MODULAR ROBOTICS MINI MAKERS PCK</t>
  </si>
  <si>
    <t>CBKTEDUCC1</t>
  </si>
  <si>
    <t>CREATIVE CONSTRUCTORS PACK</t>
  </si>
  <si>
    <t>CBKTEDUII1</t>
  </si>
  <si>
    <t>INSPIRED INVENTORS MEGA PACK</t>
  </si>
  <si>
    <t>CBKTBATTERY4PK1</t>
  </si>
  <si>
    <t>BATTERY ESSENTIALS PACK</t>
  </si>
  <si>
    <t>CBKTBATTERY1</t>
  </si>
  <si>
    <t>BATTERY CUBELET-RECHARGES VIA MICRO USB</t>
  </si>
  <si>
    <t>CBKTBLUETOOTH1</t>
  </si>
  <si>
    <t>BLUETOOTH CUBELET</t>
  </si>
  <si>
    <t>CBKTDRIVE1</t>
  </si>
  <si>
    <t>DRIVE CUBELET</t>
  </si>
  <si>
    <t>CBKTPLAYFULONE1</t>
  </si>
  <si>
    <t>PLAYFUL PACK 1</t>
  </si>
  <si>
    <t>CBKTROTATE1</t>
  </si>
  <si>
    <t>ROTATE CUBELET</t>
  </si>
  <si>
    <t>CBKTDISTANCE1</t>
  </si>
  <si>
    <t>DISTANCE CUBELET</t>
  </si>
  <si>
    <t>CBSP5PORTUSBCHARGER1</t>
  </si>
  <si>
    <t>5-PORT USB CHARGER</t>
  </si>
  <si>
    <t>CBKTBARGRAPH1</t>
  </si>
  <si>
    <t>BAR GRAPH CUBELET</t>
  </si>
  <si>
    <t>CBKTKNOB1</t>
  </si>
  <si>
    <t>KNOB CUBELET</t>
  </si>
  <si>
    <t>CBKTSPEAKER1</t>
  </si>
  <si>
    <t>SPEAKER CUBELET</t>
  </si>
  <si>
    <t>CBKTTHRESHOLD1</t>
  </si>
  <si>
    <t>THRESHOLD CUBELET</t>
  </si>
  <si>
    <t>CBKTBLOCKER1</t>
  </si>
  <si>
    <t>BLOCKER CUBELET</t>
  </si>
  <si>
    <t>CBKTBRIGHTNESS1</t>
  </si>
  <si>
    <t>BRIGHTNESS CUBELET</t>
  </si>
  <si>
    <t>CBKTFLASHLIGHT1</t>
  </si>
  <si>
    <t>FLASHLIGHT CUBELET</t>
  </si>
  <si>
    <t>CBKTINVERSE1</t>
  </si>
  <si>
    <t>INVERSE CUBELET</t>
  </si>
  <si>
    <t>CBKTMAX1</t>
  </si>
  <si>
    <t>MAXIMUM CUBELET</t>
  </si>
  <si>
    <t>CBKTMIN1</t>
  </si>
  <si>
    <t>MINIMUM CUBELET</t>
  </si>
  <si>
    <t>CBKTPASSIVE1</t>
  </si>
  <si>
    <t>PASSIVE CUBELET</t>
  </si>
  <si>
    <t>CBKTTEMPERATURE1</t>
  </si>
  <si>
    <t>TEMPERATURE CUBELET</t>
  </si>
  <si>
    <t>CBKTBRICK4PK1</t>
  </si>
  <si>
    <t>BRICK ADAPTER 4-PACK</t>
  </si>
  <si>
    <t>CBCPUSBCABLE1</t>
  </si>
  <si>
    <t>MICRO-USB CHARGING CABLE</t>
  </si>
  <si>
    <t>OWI</t>
  </si>
  <si>
    <t>ROBOT</t>
  </si>
  <si>
    <t>OWISP750</t>
  </si>
  <si>
    <t>FUEL CELL MAGNESIUM REFILL PACK</t>
  </si>
  <si>
    <t>OWIMSK681</t>
  </si>
  <si>
    <t>ROOKIE SOLAR RACER V2</t>
  </si>
  <si>
    <t>OWIGRNCUR</t>
  </si>
  <si>
    <t>GREEN ENERGY AND ROBOTICS CURRICULUM</t>
  </si>
  <si>
    <t>OWIMSK670</t>
  </si>
  <si>
    <t>FRIGHTENED GRASSHOPPER MINI SOLAR KIT</t>
  </si>
  <si>
    <t>OWIMSK671</t>
  </si>
  <si>
    <t>SUPER SOLAR RACING CAR</t>
  </si>
  <si>
    <t>OWIMSK683</t>
  </si>
  <si>
    <t>DETECTIVE BUGSEE</t>
  </si>
  <si>
    <t>OWI351</t>
  </si>
  <si>
    <t>MEGA MANTIS</t>
  </si>
  <si>
    <t>OWI352</t>
  </si>
  <si>
    <t>SAMURAI SCORPION</t>
  </si>
  <si>
    <t>OWI353</t>
  </si>
  <si>
    <t>RHINO BEETLE</t>
  </si>
  <si>
    <t>OWI754</t>
  </si>
  <si>
    <t>SALT WATER FUEL CELL BAJA RUNNER</t>
  </si>
  <si>
    <t>OWIMSK682</t>
  </si>
  <si>
    <t>SOLAR WILD BOAR</t>
  </si>
  <si>
    <t>OWI371</t>
  </si>
  <si>
    <t>T-REX</t>
  </si>
  <si>
    <t>OWI372</t>
  </si>
  <si>
    <t>STEGOSAURUS</t>
  </si>
  <si>
    <t>OWI373</t>
  </si>
  <si>
    <t>TRICERATOPS</t>
  </si>
  <si>
    <t>OWI750</t>
  </si>
  <si>
    <t>SALT WATER FUEL CELL CAR</t>
  </si>
  <si>
    <t>OWI751</t>
  </si>
  <si>
    <t>SALT WATER FUEL CELL GIANT ARACHNOID</t>
  </si>
  <si>
    <t>OWIMSK618</t>
  </si>
  <si>
    <t>DODECA 12 IN 1 SOLAR HYDRAULIC ROBOT</t>
  </si>
  <si>
    <t>OWIMSK674</t>
  </si>
  <si>
    <t>SONIC F1</t>
  </si>
  <si>
    <t>OWIMSK684</t>
  </si>
  <si>
    <t>CAPTAIN ROAM-E-O</t>
  </si>
  <si>
    <t>OWI891</t>
  </si>
  <si>
    <t>EM4 ROBOT</t>
  </si>
  <si>
    <t>OWIMSK616</t>
  </si>
  <si>
    <t>SUPER SOLAR RECYCLER</t>
  </si>
  <si>
    <t>OWIMSK617</t>
  </si>
  <si>
    <t>T4 TRASFORMING SOLAR ROBOT</t>
  </si>
  <si>
    <t>OWIMSK690</t>
  </si>
  <si>
    <t>GREEN LIFE</t>
  </si>
  <si>
    <t>OWIMSK691</t>
  </si>
  <si>
    <t>PENGUIN LIFE</t>
  </si>
  <si>
    <t>OWIMSK610</t>
  </si>
  <si>
    <t>6 IN 1 EDUCATIONAL SOLAR KIT</t>
  </si>
  <si>
    <t>OWIMSK679</t>
  </si>
  <si>
    <t>THE SOLAR SYSTEM</t>
  </si>
  <si>
    <t>OWI631</t>
  </si>
  <si>
    <t>AIR POWER RACER</t>
  </si>
  <si>
    <t>OWI752</t>
  </si>
  <si>
    <t>SALT WATER FUEL CELL MONSTER TRUCK</t>
  </si>
  <si>
    <t>OWI608</t>
  </si>
  <si>
    <t>SOLAR BATTERY</t>
  </si>
  <si>
    <t>OWIMSK615</t>
  </si>
  <si>
    <t>14 IN 1 EDUCATIONAL SOLAR ROBOT KIT</t>
  </si>
  <si>
    <t>OWI892</t>
  </si>
  <si>
    <t>KINGII DRAGON ROBOT</t>
  </si>
  <si>
    <t>535USB</t>
  </si>
  <si>
    <t>SOFTWARE- 535-USB</t>
  </si>
  <si>
    <t>OWI632</t>
  </si>
  <si>
    <t>HYDRAULIC ARM EDGE</t>
  </si>
  <si>
    <t>OWI633</t>
  </si>
  <si>
    <t>MAGNETIC LEVITATION EXPRESS</t>
  </si>
  <si>
    <t>OWI536</t>
  </si>
  <si>
    <t>ALL TERRAIN ROBOT</t>
  </si>
  <si>
    <t>OWI535</t>
  </si>
  <si>
    <t>ROBOTIC ARM EDGE- OWI-535</t>
  </si>
  <si>
    <t>2570TR</t>
  </si>
  <si>
    <t>25/70V TRANSFORMER FOR 8 OHMS ONLY</t>
  </si>
  <si>
    <t>725TR</t>
  </si>
  <si>
    <t>70V TRANSFORMER FOR 8 OHMS ONLY</t>
  </si>
  <si>
    <t>7570TR</t>
  </si>
  <si>
    <t>OWIMSK640</t>
  </si>
  <si>
    <t>7 IN 1 RECHARGEABLE SOLAR TRANSFORMERS</t>
  </si>
  <si>
    <t>OWI753</t>
  </si>
  <si>
    <t>SALT WATER FUEL CELL MOTORCYCLE</t>
  </si>
  <si>
    <t>OWIMSK669</t>
  </si>
  <si>
    <t>WALKING KING CRAB</t>
  </si>
  <si>
    <t>OWIMSK672</t>
  </si>
  <si>
    <t>HAPPY HOPPING FROG</t>
  </si>
  <si>
    <t>OWIMSK641</t>
  </si>
  <si>
    <t>SOLAR SPACE FLEET</t>
  </si>
  <si>
    <t>OWISP752</t>
  </si>
  <si>
    <t>FUEL CELL MAGNESIUM REFILL PACK FOR 752</t>
  </si>
  <si>
    <t>OZOBOT*</t>
  </si>
  <si>
    <t>OZO05041800</t>
  </si>
  <si>
    <t>BIT CLASSROOM KIT</t>
  </si>
  <si>
    <t>OZO05121002</t>
  </si>
  <si>
    <t>EVO CLASSROOM KIT - BLACK - 12 PACK</t>
  </si>
  <si>
    <t>OZO05181001</t>
  </si>
  <si>
    <t>EVO CLASSROOM KIT - WHITE - 18 PACK</t>
  </si>
  <si>
    <t>OZO05181002</t>
  </si>
  <si>
    <t>EVO CLASSROOM KIT - BLACK - 18 PACK</t>
  </si>
  <si>
    <t>OZO04020103</t>
  </si>
  <si>
    <t>BIT STARTER PACK - COOL BLUE</t>
  </si>
  <si>
    <t>OZO04030104</t>
  </si>
  <si>
    <t>BIT STARTER PACK - CRYSTAL WHITE</t>
  </si>
  <si>
    <t>OZO07060101</t>
  </si>
  <si>
    <t>EVO - CRYSTAL WHITE</t>
  </si>
  <si>
    <t>OZO020102010</t>
  </si>
  <si>
    <t>BIT DOUBLE PACK - BLACK AND WHITE</t>
  </si>
  <si>
    <t>OZO97000200</t>
  </si>
  <si>
    <t>4-PACK MARKERS (FOR BIT AND EVO)</t>
  </si>
  <si>
    <t>OZO02010101</t>
  </si>
  <si>
    <t>BIT SINGLE - WHITE</t>
  </si>
  <si>
    <t>OZO02010102</t>
  </si>
  <si>
    <t>BIT SINGLE - BLACK</t>
  </si>
  <si>
    <t>PADCASTER</t>
  </si>
  <si>
    <t>PCCORE</t>
  </si>
  <si>
    <t>PADCASTER STUDIO - iPAD NOT INCLUDED</t>
  </si>
  <si>
    <t>PAI TECHNOLOGY</t>
  </si>
  <si>
    <t>P0001U</t>
  </si>
  <si>
    <t>CUBE TASTIC PUZZLE CUBE W/ APP (ANDROID &amp; iOS)</t>
  </si>
  <si>
    <t>T0014U</t>
  </si>
  <si>
    <t>OCEAN PETS AR CRAFT KIT W/ APP (ANDROID &amp; iOS)</t>
  </si>
  <si>
    <t>INTERACTIVE AR STORYBOOK W/ APP (ANDROID &amp; iOS)</t>
  </si>
  <si>
    <t>PI0005W</t>
  </si>
  <si>
    <t>AUGIE AR CODING ROBOT W/ APP (ANDROID &amp; iOS)</t>
  </si>
  <si>
    <t>T0007W</t>
  </si>
  <si>
    <t>CIRCUIT CONDUCTOR KIT W/ APP (ANDROID &amp; iOS)</t>
  </si>
  <si>
    <t>PIPER*</t>
  </si>
  <si>
    <t>COMPUTER KIT</t>
  </si>
  <si>
    <t>PIPER STATION BUNDLE</t>
  </si>
  <si>
    <t>PIPER CLASSROOM BUNDLE</t>
  </si>
  <si>
    <t>PIPERSTATION</t>
  </si>
  <si>
    <t>PIPER STATION</t>
  </si>
  <si>
    <t>PI-TOP*</t>
  </si>
  <si>
    <t>PTUUGR100003</t>
  </si>
  <si>
    <t>LAPTOP WITH RASPBERRY PI GREEN</t>
  </si>
  <si>
    <t>ACPUWT100000</t>
  </si>
  <si>
    <t>PI-TOP PULSE</t>
  </si>
  <si>
    <t>ACPRGR10000B</t>
  </si>
  <si>
    <t>PI-TOP PROTO</t>
  </si>
  <si>
    <t>ACBKWT100001</t>
  </si>
  <si>
    <t xml:space="preserve"> ELECTRNCS/BREADBOARD KIT</t>
  </si>
  <si>
    <t>RASPBERRY PI</t>
  </si>
  <si>
    <t>RASPBERRY PI 3 MOBEL B+</t>
  </si>
  <si>
    <t>RASPBERRY PI 3 MOBEL B</t>
  </si>
  <si>
    <t>RICCOH*</t>
  </si>
  <si>
    <t>THETA V 360 4K SPERICAL VR CAMERA</t>
  </si>
  <si>
    <t>ROBO 3D*</t>
  </si>
  <si>
    <t>001340COM</t>
  </si>
  <si>
    <t>PLA FILAMENT - BLACK 10 PACK</t>
  </si>
  <si>
    <t>ROBOTIS INC</t>
  </si>
  <si>
    <t>ROBOTIS OLLO J Set</t>
  </si>
  <si>
    <t>ROBOTIS OLLO K Set</t>
  </si>
  <si>
    <t>ROBOTIS PLAY 601 ZooMates [EN]</t>
  </si>
  <si>
    <t>PLAY300</t>
  </si>
  <si>
    <t>ROBOTIS PLAY 300 DINOs [EN]</t>
  </si>
  <si>
    <t>PLAY600</t>
  </si>
  <si>
    <t>ROBOTIS PLAY 600 PETs [EN]</t>
  </si>
  <si>
    <t>PLAY700</t>
  </si>
  <si>
    <t>ROBOTIS PLAY 700 OLLOBOT</t>
  </si>
  <si>
    <t>DREAMIILEVL1</t>
  </si>
  <si>
    <t>ROBOTIS DREAM II Level 1 Kit [EN]</t>
  </si>
  <si>
    <t>DREAMIILEVL2</t>
  </si>
  <si>
    <t>ROBOTIS DREAM II Level 2 Kit [EN]</t>
  </si>
  <si>
    <t>DREAMIILEVL3</t>
  </si>
  <si>
    <t>ROBOTIS DREAM II Level 3 Kit [EN]</t>
  </si>
  <si>
    <t>DREAMIILEVL4</t>
  </si>
  <si>
    <t>ROBOTIS DREAM II Level 4 Kit [EN]</t>
  </si>
  <si>
    <t>DREAMIILEVL5</t>
  </si>
  <si>
    <t>ROBOTIS DREAM II Level 5 Kit [EN]</t>
  </si>
  <si>
    <t>DREAMIISCHST</t>
  </si>
  <si>
    <t>ROBOTIS DREAM II School Set</t>
  </si>
  <si>
    <t>MINI</t>
  </si>
  <si>
    <t>ROBOTIS MINI [INTL]</t>
  </si>
  <si>
    <t>ROBOTIS BT-410</t>
  </si>
  <si>
    <t>STEMLEVEL1</t>
  </si>
  <si>
    <t>ROBOTIS STEM Level 1 [EN]</t>
  </si>
  <si>
    <t>STEMLEVEL2</t>
  </si>
  <si>
    <t>ROBOTIS STEM Level 2 [EN]</t>
  </si>
  <si>
    <t>BIOLOIDPREMI</t>
  </si>
  <si>
    <t>ROBOTIS Premium [US-110V]</t>
  </si>
  <si>
    <t>BIOLOIDGP</t>
  </si>
  <si>
    <t>ROBOTIS GP [US]</t>
  </si>
  <si>
    <t xml:space="preserve">ROBOTIS OP2 </t>
  </si>
  <si>
    <t>DREAM Spare Parts Pack 1</t>
  </si>
  <si>
    <t>DREAM Spare Parts Pack 2</t>
  </si>
  <si>
    <t>MINI Spare Parts Pack 1</t>
  </si>
  <si>
    <t>STEM Spare Parts Pack 1</t>
  </si>
  <si>
    <t>SAM LABS*</t>
  </si>
  <si>
    <t>ALPHAKIT</t>
  </si>
  <si>
    <t>TEAMKIT</t>
  </si>
  <si>
    <t>CLASSROOMKIT</t>
  </si>
  <si>
    <t>SONY*</t>
  </si>
  <si>
    <t>EKV250B</t>
  </si>
  <si>
    <t>SONY KOOV ROBOTICS &amp; CODING KIT</t>
  </si>
  <si>
    <t>SOUNDTRAP</t>
  </si>
  <si>
    <t>ST515001Y</t>
  </si>
  <si>
    <t>SOUNDTRAP 1-YR SUBSCRIPTION - 50 LICENSE MINIMUM</t>
  </si>
  <si>
    <t>SYNNEX*</t>
  </si>
  <si>
    <t>MVRBNDL10PCK</t>
  </si>
  <si>
    <t>VR KIT 10 PACK WITH CASE</t>
  </si>
  <si>
    <t>MVRBNDL10PCN</t>
  </si>
  <si>
    <t>VR KIT 10 PACK W/CASE NO ROUTER</t>
  </si>
  <si>
    <t>MVRBNDL20PCK</t>
  </si>
  <si>
    <t>VR KIT 20 PACK WITH CASE</t>
  </si>
  <si>
    <t>MVRBNDL30PKC</t>
  </si>
  <si>
    <t>EXPEDITIONS VR KIT 30 STUDENT SET</t>
  </si>
  <si>
    <t>MVRBNDL10PKK</t>
  </si>
  <si>
    <t>VR KIT 10 PACK NO CASE</t>
  </si>
  <si>
    <t>MVRBNDL30PCN</t>
  </si>
  <si>
    <t>VR KIT 30 PACK W/CASE NO ROUTER</t>
  </si>
  <si>
    <t>MVRBNDL20PKK</t>
  </si>
  <si>
    <t>VR KIT 20 PACK NO CASE</t>
  </si>
  <si>
    <t>MVRBNDL30PKK</t>
  </si>
  <si>
    <t>VR KIT 30 PACK NO CASE</t>
  </si>
  <si>
    <t>MVRBNDLADDON</t>
  </si>
  <si>
    <t>ADD ON STUDENT PACK VIEWER AND MAGELLAN</t>
  </si>
  <si>
    <t>WONDER WORKSHOP</t>
  </si>
  <si>
    <t>1DA0105</t>
  </si>
  <si>
    <t>DASH ROBOT</t>
  </si>
  <si>
    <t>AC01</t>
  </si>
  <si>
    <t>ACCESS PCK FOR DASH/DOT ROBOT</t>
  </si>
  <si>
    <t>XY01</t>
  </si>
  <si>
    <t>XYLOPHONE FOR DASH ROBOT COMPSE MUSIC</t>
  </si>
  <si>
    <t>1DT0112</t>
  </si>
  <si>
    <t>DOT CREATIVITY KIT</t>
  </si>
  <si>
    <t>1QU0111</t>
  </si>
  <si>
    <t>CUE ROBOT</t>
  </si>
  <si>
    <t>1CR0101</t>
  </si>
  <si>
    <t>1 YEAR CURRICULUM SUBSCRIPTION</t>
  </si>
  <si>
    <t>1BF0101</t>
  </si>
  <si>
    <t>LAUNCHER FOR DASH ROBOT ACC FOR ROBOT</t>
  </si>
  <si>
    <t>1WB0401</t>
  </si>
  <si>
    <t>WONDER WORKSHOP DASH- DOT ACCESSORY PACK</t>
  </si>
  <si>
    <t>1CR0411</t>
  </si>
  <si>
    <t>K5 LEARN TO CODE CURRICULUM PACK</t>
  </si>
  <si>
    <t>WONDER WORKSHOP*</t>
  </si>
  <si>
    <t>1DA01056P</t>
  </si>
  <si>
    <t>WONDER WORKSHOP DASH 6 PCK</t>
  </si>
  <si>
    <t>SQUP111</t>
  </si>
  <si>
    <t>WONDER WORKSHOP CUE STARTER PCK</t>
  </si>
  <si>
    <t>SQUP211</t>
  </si>
  <si>
    <t>WONDER WORKSHOP CUE 12 PCK</t>
  </si>
  <si>
    <t>SQUP411</t>
  </si>
  <si>
    <t>WONDER WORKSHOP CUE STEAM PCK</t>
  </si>
  <si>
    <t>1PS04116P</t>
  </si>
  <si>
    <t>TECH CENTER PACK</t>
  </si>
  <si>
    <t>1PS0211</t>
  </si>
  <si>
    <t>CLUB PACK</t>
  </si>
  <si>
    <t>1PS03116P</t>
  </si>
  <si>
    <t>CLASSROOM PACK</t>
  </si>
  <si>
    <t>SQUP311</t>
  </si>
  <si>
    <t>CUE MIDDLE SCHOOL PACK</t>
  </si>
  <si>
    <t>1CR0211</t>
  </si>
  <si>
    <t>TEACHERS GUIDE</t>
  </si>
  <si>
    <t>1SK0111</t>
  </si>
  <si>
    <t>SKETCH KIT</t>
  </si>
  <si>
    <t>1MT0211</t>
  </si>
  <si>
    <t>WHITEBOARD MAT FOR SKETCH KIT</t>
  </si>
  <si>
    <t>1PS0711</t>
  </si>
  <si>
    <t>SKETCH PACK</t>
  </si>
  <si>
    <t>1SKP106</t>
  </si>
  <si>
    <t>MARKER REFILL KIT</t>
  </si>
  <si>
    <t>1PS0812</t>
  </si>
  <si>
    <t>CUE IN EDU PACK</t>
  </si>
  <si>
    <t>1AP0111</t>
  </si>
  <si>
    <t>PUZZLETS FOR DASH</t>
  </si>
  <si>
    <t>LP69292</t>
  </si>
  <si>
    <t>PD COURSE: INTRO TO CODING &amp; ROBOTICS - CUE</t>
  </si>
  <si>
    <t>LP46872</t>
  </si>
  <si>
    <t>PD COURSE: INTRO TO CODING &amp; ROBOTICS - DASH&amp;DOT</t>
  </si>
  <si>
    <t>1CR06116</t>
  </si>
  <si>
    <t>CUE APPLIED ROBOTICS CURRICULUM - 1 PACK</t>
  </si>
  <si>
    <t>SCR06116P</t>
  </si>
  <si>
    <t>CUE APPLIED ROBOTICS CURRICULUM - 6 PACK</t>
  </si>
  <si>
    <t>SCR061124P</t>
  </si>
  <si>
    <t>CUE APPLIED ROBOTICS CURRICULUM - 24 PACK</t>
  </si>
  <si>
    <t>WACOM TECHNOLOGY CORP</t>
  </si>
  <si>
    <t>PTH660</t>
  </si>
  <si>
    <t>GRAPHICS TABLET - 8.82IN X 5.83IN - 5080</t>
  </si>
  <si>
    <t>PTH660P</t>
  </si>
  <si>
    <t>INTOUS PRO PAPER MEDIUM GRAPHICS TABLET</t>
  </si>
  <si>
    <t>119079EDU</t>
  </si>
  <si>
    <t>INTUOS CREATIVE PEN TABLET EDU BLK MED B</t>
  </si>
  <si>
    <t>DTK2241</t>
  </si>
  <si>
    <t>21.5IN FULL HD INTERACTIVE PEN DISPL TAB</t>
  </si>
  <si>
    <t>DTK2451</t>
  </si>
  <si>
    <t>24IN INTERACTIVE GRAPHICS TABLET - BLACK</t>
  </si>
  <si>
    <t>WOWWEE</t>
  </si>
  <si>
    <t>W/B MIP ROBOT FOR ANDROID</t>
  </si>
  <si>
    <t>COJI ROBOT</t>
  </si>
  <si>
    <t>MakerCare Preferred Protect Plan MakerBot Replicator​2/2X​ - 1Yr​ Renewal​ Pre-60 Days After Expiration</t>
  </si>
  <si>
    <t>MakerCare​ Protect Plan for MakerBot Replicator​2/2X​ - 1Yr Renewal​ Pre-60 Days After Expiration</t>
  </si>
  <si>
    <t>Cody Faas, Account Executive
cody.faas@trox.com
405-296-3006</t>
  </si>
  <si>
    <t>Office of Management &amp; Enterprise Services
Solicitation #0900000350</t>
  </si>
  <si>
    <t>Discount off 
of List</t>
  </si>
  <si>
    <t>Manufacturer</t>
  </si>
  <si>
    <t>Troxell Model #</t>
  </si>
  <si>
    <t>Maker Kit</t>
  </si>
  <si>
    <t>STEAM Course Kit (Team Size)</t>
  </si>
  <si>
    <t>MAKERKIT</t>
  </si>
  <si>
    <t>STEAM Alpha Kit</t>
  </si>
  <si>
    <t>STEAM Course Kit (Class Size)</t>
  </si>
  <si>
    <t>STEAMMAKER</t>
  </si>
  <si>
    <t>STEAM Course &amp; Maker Kit (Classroom Size)</t>
  </si>
  <si>
    <t>S-QUP2-11</t>
  </si>
  <si>
    <t>S-QU01-13-6P</t>
  </si>
  <si>
    <t>S-Q01P-11</t>
  </si>
  <si>
    <t>S-Q02P-11</t>
  </si>
  <si>
    <t>S-Q03P-11</t>
  </si>
  <si>
    <t>SH-DX1-1X1-CC6</t>
  </si>
  <si>
    <t>S-QUP11-11</t>
  </si>
  <si>
    <t>Cue 12 Pack</t>
  </si>
  <si>
    <t>Cue 6-Pack</t>
  </si>
  <si>
    <t>Cue Starter Pack + Curriculum</t>
  </si>
  <si>
    <t>Cue STEAM Pack</t>
  </si>
  <si>
    <t>Cue School Pack + Curriculum</t>
  </si>
  <si>
    <t>Dash Home Learning Bundle</t>
  </si>
  <si>
    <t>Cue Home Learning Bundle</t>
  </si>
  <si>
    <t>Creative Constructors Plus Educator Pack</t>
  </si>
  <si>
    <t>Brilliant Builder Pack</t>
  </si>
  <si>
    <t>Cubelets Curiosity Set</t>
  </si>
  <si>
    <t>K-12 Lesson Plan Bundle: Launchpad</t>
  </si>
  <si>
    <t>Cubelets Classroom Bundles (Pre-K - K)</t>
  </si>
  <si>
    <t>Cubelets Classroom Bundles (Grade 1-3)</t>
  </si>
  <si>
    <t>Cubelets Classroom Bundles (Grade 4-6)</t>
  </si>
  <si>
    <t>CBKTEDUCCPLUS1</t>
  </si>
  <si>
    <t>CBKTEDUBB1</t>
  </si>
  <si>
    <t>CBKTCURIOSITY1</t>
  </si>
  <si>
    <t>CBBLCLASSROOMPREK1</t>
  </si>
  <si>
    <t>CBBLCLASSROOMONE1</t>
  </si>
  <si>
    <t>CBBLCLASSROOMFOUR1</t>
  </si>
  <si>
    <t>E3PRO3DPRINTER</t>
  </si>
  <si>
    <t>E3 PRO 3D PRINTER</t>
  </si>
  <si>
    <t>MYSTEMKITSTEACHERGROUP</t>
  </si>
  <si>
    <t>MYSTEMKITSSCHOOLGROUP</t>
  </si>
  <si>
    <t>MYSTEMKITS TEACHER PLAN WITH UNLIMITED ACCESS FOR ONE TEACHER (1-YR)</t>
  </si>
  <si>
    <t>MYSTEMKITS TEACHER PLAN FOR UP TO 8 TEACHERS (1-YR)</t>
  </si>
  <si>
    <t>MYSTEMKITSCLASSROOME3GROUP</t>
  </si>
  <si>
    <t>BUNDLE W/ 2 ROBO E3 PRINTERS, 2x PLA 10 PACK, MSK SINGLE TEACHER LICENSE</t>
  </si>
  <si>
    <t>BUNDLE W/ 2 ROBO E3 PRINTERS, 2x PLA 10 PACK, MSK 8 TEACHER LICENSE</t>
  </si>
  <si>
    <t>CVRCRS4A</t>
  </si>
  <si>
    <t>CLASSVR STARTER SET OF 4</t>
  </si>
  <si>
    <t>CVRCRS30A</t>
  </si>
  <si>
    <t>CLASSVR GROUP SET OF 30 (INCLUDES CHARGING CART)</t>
  </si>
  <si>
    <t>CVR2CRS8</t>
  </si>
  <si>
    <t>CLASSVR PREMIUM GROUP SET OF 8</t>
  </si>
  <si>
    <t>CVR2CRS30</t>
  </si>
  <si>
    <t>CLASSVR PREMIUM GROUP SET OF 30 (INCLUDES CHARGING CART)</t>
  </si>
  <si>
    <t>CVRASCCRL4</t>
  </si>
  <si>
    <t>CLASSVR SET OF 4 USB HAND CONTROLLERS</t>
  </si>
  <si>
    <t>MYBOTSINGLE1PKUS</t>
  </si>
  <si>
    <t>MYBOTCOMMNTY5PK</t>
  </si>
  <si>
    <t>MYBOTCOMMNTY10PK</t>
  </si>
  <si>
    <t>MYBOTCOMMNTY20PK</t>
  </si>
  <si>
    <t>CLKC3H2500GB</t>
  </si>
  <si>
    <t>Mimio MyBot containing everything needed to build a great robot (US battery Charger)</t>
  </si>
  <si>
    <t>5 Mimio MyBot containing everything needed to build a great robot</t>
  </si>
  <si>
    <t>10 Mimio MyBot containing everything needed to build a great robot</t>
  </si>
  <si>
    <t xml:space="preserve">20 Mimio MyBot containing everything needed to build a great robot </t>
  </si>
  <si>
    <t>MyBot Classroom Server -C3 H2 Server with 500GB Hard Disk Storage, 4GB RAM, access point</t>
  </si>
  <si>
    <t>BOXLIGHT</t>
  </si>
  <si>
    <t>pi-top Touchscreen</t>
  </si>
  <si>
    <t>pi-top Bluetooth Keyboard</t>
  </si>
  <si>
    <t>pi-top [4] Protective Case</t>
  </si>
  <si>
    <t>pi-top Robotics Kit</t>
  </si>
  <si>
    <t>Expansion Plate</t>
  </si>
  <si>
    <t>SC1TSP01</t>
  </si>
  <si>
    <t>KB1BTUS01</t>
  </si>
  <si>
    <t>PC1GN01</t>
  </si>
  <si>
    <t>KTMMK01</t>
  </si>
  <si>
    <t>KTEXP01</t>
  </si>
  <si>
    <t>pi-top [4] with Raspberry Pi 4 (4GB)</t>
  </si>
  <si>
    <t>Foundation Kit (inc. baseplate)</t>
  </si>
  <si>
    <t>pi-top [4] with Raspberry Pi 4 (4GB) and Foundation kit bundle</t>
  </si>
  <si>
    <t>pi-top [4] w/ Raspberry Pi 4 and Foundation kit 15 Unit Bundle</t>
  </si>
  <si>
    <t>pi-top [4] w/ Raspberry Pi 4 and Foundation kit w/ Further 15 Unit Bundle</t>
  </si>
  <si>
    <t>pi-top [4] w/ Raspberry Pi 4 and Further 30 Unit Bundle</t>
  </si>
  <si>
    <t>pi-top [4] w/ Raspberry Pi 4 and Foundation kit w/ Further 30 Unit Bundle</t>
  </si>
  <si>
    <t>pi-topFURTHER</t>
  </si>
  <si>
    <t>pi-top [4] DIY Edition</t>
  </si>
  <si>
    <t>PT4GY3</t>
  </si>
  <si>
    <t>ACFDKT1</t>
  </si>
  <si>
    <t>PT4GY1</t>
  </si>
  <si>
    <t>FS1001</t>
  </si>
  <si>
    <t>KANO</t>
  </si>
  <si>
    <t>KANOCCC</t>
  </si>
  <si>
    <t>STEP-BY-STEP LESSONS THAT OFFER REAL LEARNING OUTCOMES</t>
  </si>
  <si>
    <t>KANOPD</t>
  </si>
  <si>
    <t>ONLINE VIDEO SERIES DESIGNED TO OPEN UP TECHNOLOGY AND CODE W/ SIMPLE STEPS</t>
  </si>
  <si>
    <t>KANO WINDOWS COMPUTER FOR THE NEXT GENERATION</t>
  </si>
  <si>
    <t>2.1 MEGAPIXEL BENDABLE WEBCAM FOR ONLINE LESSONS</t>
  </si>
  <si>
    <t>BUILD YOUR OWN HIGH QUALITY BLUETOOTH HEADPHONES</t>
  </si>
  <si>
    <t>BUILD YOUR OWN MOUSE WITH SIMPLE STEPS</t>
  </si>
  <si>
    <t>PT4DIY01</t>
  </si>
  <si>
    <t xml:space="preserve">PT4GY115 </t>
  </si>
  <si>
    <t>PT4GY1F15</t>
  </si>
  <si>
    <t>PT4GY3F30</t>
  </si>
  <si>
    <t>PT4GY1F30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</si>
</sst>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-* #,##0.00_-;\-* #,##0.00_-;_-* &quot;-&quot;??_-;_-@_-"/>
    <numFmt numFmtId="165" formatCode="&quot;$&quot;#,##0\ ;\(&quot;$&quot;#,##0\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A1D86A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0" fillId="0" borderId="0">
      <alignment vertical="center"/>
    </xf>
  </cellStyleXfs>
  <cellXfs count="26">
    <xf numFmtId="0" fontId="0" fillId="0" borderId="0" xfId="0"/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/>
    <xf numFmtId="0" fontId="5" fillId="0" borderId="4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44" fontId="5" fillId="0" borderId="0" xfId="1" applyFont="1"/>
    <xf numFmtId="10" fontId="5" fillId="0" borderId="0" xfId="2" applyNumberFormat="1" applyFont="1" applyAlignment="1">
      <alignment horizontal="center"/>
    </xf>
    <xf numFmtId="0" fontId="5" fillId="0" borderId="0" xfId="0" applyFont="1" applyBorder="1" applyAlignment="1" applyProtection="1"/>
    <xf numFmtId="0" fontId="3" fillId="2" borderId="5" xfId="0" applyFont="1" applyFill="1" applyBorder="1" applyAlignment="1">
      <alignment horizontal="center" wrapText="1"/>
    </xf>
    <xf numFmtId="44" fontId="3" fillId="2" borderId="5" xfId="1" applyFont="1" applyFill="1" applyBorder="1" applyAlignment="1">
      <alignment horizontal="center" wrapText="1"/>
    </xf>
    <xf numFmtId="10" fontId="3" fillId="2" borderId="5" xfId="2" applyNumberFormat="1" applyFont="1" applyFill="1" applyBorder="1" applyAlignment="1">
      <alignment horizontal="center" wrapText="1"/>
    </xf>
    <xf numFmtId="0" fontId="5" fillId="0" borderId="0" xfId="0" applyFont="1" applyFill="1"/>
    <xf numFmtId="0" fontId="0" fillId="0" borderId="0" xfId="0" applyFill="1"/>
    <xf numFmtId="44" fontId="5" fillId="0" borderId="4" xfId="1" applyFont="1" applyFill="1" applyBorder="1"/>
    <xf numFmtId="10" fontId="5" fillId="0" borderId="4" xfId="2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44" fontId="6" fillId="0" borderId="0" xfId="1" applyFont="1" applyBorder="1" applyAlignment="1">
      <alignment horizontal="right" vertical="top" wrapText="1"/>
    </xf>
    <xf numFmtId="44" fontId="6" fillId="0" borderId="0" xfId="1" applyFont="1" applyBorder="1" applyAlignment="1">
      <alignment horizontal="right" vertical="top"/>
    </xf>
    <xf numFmtId="0" fontId="8" fillId="0" borderId="0" xfId="0" applyFont="1" applyBorder="1" applyAlignment="1" applyProtection="1">
      <alignment horizontal="center" vertical="top" wrapText="1"/>
    </xf>
    <xf numFmtId="0" fontId="7" fillId="0" borderId="0" xfId="0" applyFont="1" applyBorder="1" applyAlignment="1" applyProtection="1">
      <alignment horizontal="center" vertical="top"/>
    </xf>
  </cellXfs>
  <cellStyles count="16">
    <cellStyle name="Comma 2" xfId="4" xr:uid="{380B3191-27C2-473C-BEB0-9A64E5EF54E8}"/>
    <cellStyle name="Comma0" xfId="5" xr:uid="{164773BC-F559-4BD4-BE16-74D40B01CCF8}"/>
    <cellStyle name="Comma0 2" xfId="6" xr:uid="{390DE63C-F645-45CA-B750-D899FC0D5D76}"/>
    <cellStyle name="Currency" xfId="1" builtinId="4"/>
    <cellStyle name="Currency0" xfId="7" xr:uid="{F6703909-D4F2-4043-920E-E44BFA683E77}"/>
    <cellStyle name="Currency0 2" xfId="8" xr:uid="{4DC68DB9-1070-4058-A3CC-AE0BDA91D9DE}"/>
    <cellStyle name="Date" xfId="9" xr:uid="{D3D8E0B7-7068-42A4-9333-CE5BE6694163}"/>
    <cellStyle name="Date 2" xfId="10" xr:uid="{C2A2B929-372A-46E0-B616-6F300B1087BC}"/>
    <cellStyle name="Fixed" xfId="11" xr:uid="{B9055807-C266-4C2F-B3F3-C35CC08B7B4F}"/>
    <cellStyle name="Fixed 2" xfId="12" xr:uid="{BFBF3161-BDA9-4C9A-8D88-EE7FEBEB2AB4}"/>
    <cellStyle name="Normal" xfId="0" builtinId="0"/>
    <cellStyle name="Normal 2" xfId="13" xr:uid="{2EFED7F7-176B-4D7E-A618-2B2B97633268}"/>
    <cellStyle name="Normal 3" xfId="3" xr:uid="{294DEDED-5B7D-4F40-A580-9B0AA35D26A5}"/>
    <cellStyle name="Percent" xfId="2" builtinId="5"/>
    <cellStyle name="Percent 2" xfId="14" xr:uid="{C28A6691-6B17-47DC-8EBA-A1D5DE8C49C4}"/>
    <cellStyle name="常规 2" xfId="15" xr:uid="{6E1AC9B3-461F-47B4-9D5B-079ABA80CF8B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7979"/>
      <color rgb="FF65E4F5"/>
      <color rgb="FF33CCFF"/>
      <color rgb="FFA1D86A"/>
      <color rgb="FF61E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19050</xdr:rowOff>
    </xdr:from>
    <xdr:to>
      <xdr:col>0</xdr:col>
      <xdr:colOff>1143000</xdr:colOff>
      <xdr:row>0</xdr:row>
      <xdr:rowOff>507365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1F77EE-AB1E-443E-9B10-5ECCB7B8A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9050"/>
          <a:ext cx="1114425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56"/>
  <sheetViews>
    <sheetView tabSelected="1" zoomScaleNormal="100" workbookViewId="0">
      <pane ySplit="4" topLeftCell="A5" activePane="bottomLeft" state="frozen"/>
      <selection activeCell="A2" sqref="A2:F2"/>
      <selection pane="bottomLeft" activeCell="C476" sqref="C476"/>
    </sheetView>
  </sheetViews>
  <sheetFormatPr defaultRowHeight="15"/>
  <cols>
    <col min="1" max="1" width="22.85546875" style="5" bestFit="1" customWidth="1"/>
    <col min="2" max="2" width="27.5703125" style="5" bestFit="1" customWidth="1"/>
    <col min="3" max="3" width="79.5703125" style="5" bestFit="1" customWidth="1"/>
    <col min="4" max="4" width="11" style="6" bestFit="1" customWidth="1"/>
    <col min="5" max="5" width="11.85546875" style="7" bestFit="1" customWidth="1"/>
    <col min="6" max="6" width="11" style="6" bestFit="1" customWidth="1"/>
    <col min="7" max="7" width="9.140625" style="3"/>
  </cols>
  <sheetData>
    <row r="1" spans="1:7" ht="42" customHeight="1" thickBot="1">
      <c r="A1" s="8"/>
      <c r="B1" s="24" t="s">
        <v>867</v>
      </c>
      <c r="C1" s="25"/>
      <c r="D1" s="25"/>
      <c r="E1" s="22" t="s">
        <v>866</v>
      </c>
      <c r="F1" s="23"/>
    </row>
    <row r="2" spans="1:7" ht="16.5" thickBot="1">
      <c r="A2" s="16"/>
      <c r="B2" s="17"/>
      <c r="C2" s="17"/>
      <c r="D2" s="17"/>
      <c r="E2" s="17"/>
      <c r="F2" s="18"/>
      <c r="G2"/>
    </row>
    <row r="3" spans="1:7" ht="34.35" customHeight="1">
      <c r="A3" s="9" t="s">
        <v>869</v>
      </c>
      <c r="B3" s="9" t="s">
        <v>870</v>
      </c>
      <c r="C3" s="9" t="s">
        <v>0</v>
      </c>
      <c r="D3" s="10" t="s">
        <v>1</v>
      </c>
      <c r="E3" s="11" t="s">
        <v>868</v>
      </c>
      <c r="F3" s="10" t="s">
        <v>2</v>
      </c>
      <c r="G3" s="1"/>
    </row>
    <row r="4" spans="1:7" s="1" customFormat="1">
      <c r="A4" s="19" t="s">
        <v>3</v>
      </c>
      <c r="B4" s="20"/>
      <c r="C4" s="20"/>
      <c r="D4" s="20"/>
      <c r="E4" s="20"/>
      <c r="F4" s="21"/>
      <c r="G4" s="2"/>
    </row>
    <row r="5" spans="1:7">
      <c r="A5" s="4" t="s">
        <v>4</v>
      </c>
      <c r="B5" s="4">
        <v>350470</v>
      </c>
      <c r="C5" s="4" t="s">
        <v>5</v>
      </c>
      <c r="D5" s="14">
        <v>399</v>
      </c>
      <c r="E5" s="15">
        <v>0.1148325358851674</v>
      </c>
      <c r="F5" s="14">
        <v>353.18181818181819</v>
      </c>
    </row>
    <row r="6" spans="1:7">
      <c r="A6" s="4" t="s">
        <v>6</v>
      </c>
      <c r="B6" s="4" t="s">
        <v>7</v>
      </c>
      <c r="C6" s="4" t="s">
        <v>8</v>
      </c>
      <c r="D6" s="14">
        <v>329</v>
      </c>
      <c r="E6" s="15">
        <v>5.7750759878419489E-2</v>
      </c>
      <c r="F6" s="14">
        <v>310</v>
      </c>
    </row>
    <row r="7" spans="1:7">
      <c r="A7" s="4" t="s">
        <v>6</v>
      </c>
      <c r="B7" s="4" t="s">
        <v>9</v>
      </c>
      <c r="C7" s="4" t="s">
        <v>10</v>
      </c>
      <c r="D7" s="14">
        <v>399</v>
      </c>
      <c r="E7" s="15">
        <v>0.11185432924563365</v>
      </c>
      <c r="F7" s="14">
        <v>354.37</v>
      </c>
    </row>
    <row r="8" spans="1:7">
      <c r="A8" s="4" t="s">
        <v>6</v>
      </c>
      <c r="B8" s="4" t="s">
        <v>11</v>
      </c>
      <c r="C8" s="4" t="s">
        <v>12</v>
      </c>
      <c r="D8" s="14">
        <v>299</v>
      </c>
      <c r="E8" s="15">
        <v>0.11185432924563365</v>
      </c>
      <c r="F8" s="14">
        <v>265.55555555555554</v>
      </c>
    </row>
    <row r="9" spans="1:7">
      <c r="A9" s="4" t="s">
        <v>6</v>
      </c>
      <c r="B9" s="4" t="s">
        <v>914</v>
      </c>
      <c r="C9" s="4" t="s">
        <v>915</v>
      </c>
      <c r="D9" s="14">
        <v>1699</v>
      </c>
      <c r="E9" s="15">
        <v>3.3300000000000003E-2</v>
      </c>
      <c r="F9" s="14">
        <f>D9*(1-E9)</f>
        <v>1642.4232999999999</v>
      </c>
    </row>
    <row r="10" spans="1:7">
      <c r="A10" s="4" t="s">
        <v>6</v>
      </c>
      <c r="B10" s="4" t="s">
        <v>916</v>
      </c>
      <c r="C10" s="4" t="s">
        <v>917</v>
      </c>
      <c r="D10" s="14">
        <v>11999</v>
      </c>
      <c r="E10" s="15">
        <v>3.3300000000000003E-2</v>
      </c>
      <c r="F10" s="14">
        <f>D10*(1-E10)</f>
        <v>11599.433300000001</v>
      </c>
    </row>
    <row r="11" spans="1:7">
      <c r="A11" s="4" t="s">
        <v>6</v>
      </c>
      <c r="B11" s="4" t="s">
        <v>918</v>
      </c>
      <c r="C11" s="4" t="s">
        <v>919</v>
      </c>
      <c r="D11" s="14">
        <v>3799</v>
      </c>
      <c r="E11" s="15">
        <v>3.3300000000000003E-2</v>
      </c>
      <c r="F11" s="14">
        <f>D11*(1-E11)</f>
        <v>3672.4933000000001</v>
      </c>
    </row>
    <row r="12" spans="1:7">
      <c r="A12" s="4" t="s">
        <v>6</v>
      </c>
      <c r="B12" s="4" t="s">
        <v>920</v>
      </c>
      <c r="C12" s="4" t="s">
        <v>921</v>
      </c>
      <c r="D12" s="14">
        <v>1499</v>
      </c>
      <c r="E12" s="15">
        <v>3.3300000000000003E-2</v>
      </c>
      <c r="F12" s="14">
        <f>D12*(1-E12)</f>
        <v>1449.0833</v>
      </c>
    </row>
    <row r="13" spans="1:7">
      <c r="A13" s="4" t="s">
        <v>6</v>
      </c>
      <c r="B13" s="4" t="s">
        <v>922</v>
      </c>
      <c r="C13" s="4" t="s">
        <v>923</v>
      </c>
      <c r="D13" s="14">
        <v>60</v>
      </c>
      <c r="E13" s="15">
        <v>3.3300000000000003E-2</v>
      </c>
      <c r="F13" s="14">
        <f>D13*(1-E13)</f>
        <v>58.002000000000002</v>
      </c>
    </row>
    <row r="14" spans="1:7">
      <c r="A14" s="4" t="s">
        <v>13</v>
      </c>
      <c r="B14" s="4" t="s">
        <v>14</v>
      </c>
      <c r="C14" s="4" t="s">
        <v>15</v>
      </c>
      <c r="D14" s="14">
        <v>2999.99</v>
      </c>
      <c r="E14" s="15">
        <v>3.3331356052411776E-2</v>
      </c>
      <c r="F14" s="14">
        <v>2899.9962651563251</v>
      </c>
    </row>
    <row r="15" spans="1:7">
      <c r="A15" s="4" t="s">
        <v>16</v>
      </c>
      <c r="B15" s="4" t="s">
        <v>17</v>
      </c>
      <c r="C15" s="4" t="s">
        <v>18</v>
      </c>
      <c r="D15" s="14">
        <v>99</v>
      </c>
      <c r="E15" s="15">
        <v>0.20454545454545459</v>
      </c>
      <c r="F15" s="14">
        <v>78.75</v>
      </c>
    </row>
    <row r="16" spans="1:7">
      <c r="A16" s="4" t="s">
        <v>16</v>
      </c>
      <c r="B16" s="4" t="s">
        <v>19</v>
      </c>
      <c r="C16" s="4" t="s">
        <v>20</v>
      </c>
      <c r="D16" s="14">
        <v>99</v>
      </c>
      <c r="E16" s="15">
        <v>0.20454545454545459</v>
      </c>
      <c r="F16" s="14">
        <v>78.75</v>
      </c>
    </row>
    <row r="17" spans="1:6">
      <c r="A17" s="4" t="s">
        <v>16</v>
      </c>
      <c r="B17" s="4" t="s">
        <v>21</v>
      </c>
      <c r="C17" s="4" t="s">
        <v>22</v>
      </c>
      <c r="D17" s="14">
        <v>179</v>
      </c>
      <c r="E17" s="15">
        <v>0.20454545454545459</v>
      </c>
      <c r="F17" s="14">
        <v>142.38636363636363</v>
      </c>
    </row>
    <row r="18" spans="1:6">
      <c r="A18" s="4" t="s">
        <v>23</v>
      </c>
      <c r="B18" s="4" t="s">
        <v>24</v>
      </c>
      <c r="C18" s="4" t="s">
        <v>25</v>
      </c>
      <c r="D18" s="14">
        <v>725</v>
      </c>
      <c r="E18" s="15">
        <v>0.20454545454545447</v>
      </c>
      <c r="F18" s="14">
        <v>576.7045454545455</v>
      </c>
    </row>
    <row r="19" spans="1:6">
      <c r="A19" s="4" t="s">
        <v>23</v>
      </c>
      <c r="B19" s="4" t="s">
        <v>26</v>
      </c>
      <c r="C19" s="4" t="s">
        <v>27</v>
      </c>
      <c r="D19" s="14">
        <v>1427</v>
      </c>
      <c r="E19" s="15">
        <v>0.20454545454545459</v>
      </c>
      <c r="F19" s="14">
        <v>1135.1136363636363</v>
      </c>
    </row>
    <row r="20" spans="1:6">
      <c r="A20" s="4" t="s">
        <v>23</v>
      </c>
      <c r="B20" s="4" t="s">
        <v>28</v>
      </c>
      <c r="C20" s="4" t="s">
        <v>29</v>
      </c>
      <c r="D20" s="14">
        <v>2127</v>
      </c>
      <c r="E20" s="15">
        <v>0.20454545454545447</v>
      </c>
      <c r="F20" s="14">
        <v>1691.9318181818185</v>
      </c>
    </row>
    <row r="21" spans="1:6">
      <c r="A21" s="4" t="s">
        <v>934</v>
      </c>
      <c r="B21" s="4" t="s">
        <v>924</v>
      </c>
      <c r="C21" s="4" t="s">
        <v>929</v>
      </c>
      <c r="D21" s="14">
        <v>399</v>
      </c>
      <c r="E21" s="15">
        <v>0.2</v>
      </c>
      <c r="F21" s="14">
        <f>D21*(1-E21)</f>
        <v>319.20000000000005</v>
      </c>
    </row>
    <row r="22" spans="1:6">
      <c r="A22" s="4" t="s">
        <v>934</v>
      </c>
      <c r="B22" s="4" t="s">
        <v>925</v>
      </c>
      <c r="C22" s="4" t="s">
        <v>930</v>
      </c>
      <c r="D22" s="14">
        <v>2821.65</v>
      </c>
      <c r="E22" s="15">
        <v>0.2</v>
      </c>
      <c r="F22" s="14">
        <f>D22*(1-E22)</f>
        <v>2257.3200000000002</v>
      </c>
    </row>
    <row r="23" spans="1:6">
      <c r="A23" s="4" t="s">
        <v>934</v>
      </c>
      <c r="B23" s="4" t="s">
        <v>926</v>
      </c>
      <c r="C23" s="4" t="s">
        <v>931</v>
      </c>
      <c r="D23" s="14">
        <v>4650</v>
      </c>
      <c r="E23" s="15">
        <v>0.2</v>
      </c>
      <c r="F23" s="14">
        <f>D23*(1-E23)</f>
        <v>3720</v>
      </c>
    </row>
    <row r="24" spans="1:6">
      <c r="A24" s="4" t="s">
        <v>934</v>
      </c>
      <c r="B24" s="4" t="s">
        <v>927</v>
      </c>
      <c r="C24" s="4" t="s">
        <v>932</v>
      </c>
      <c r="D24" s="14">
        <v>8640</v>
      </c>
      <c r="E24" s="15">
        <v>0.2</v>
      </c>
      <c r="F24" s="14">
        <f>D24*(1-E24)</f>
        <v>6912</v>
      </c>
    </row>
    <row r="25" spans="1:6">
      <c r="A25" s="4" t="s">
        <v>934</v>
      </c>
      <c r="B25" s="4" t="s">
        <v>928</v>
      </c>
      <c r="C25" s="4" t="s">
        <v>933</v>
      </c>
      <c r="D25" s="14">
        <v>899</v>
      </c>
      <c r="E25" s="15">
        <v>0.2</v>
      </c>
      <c r="F25" s="14">
        <f>D25*(1-E25)</f>
        <v>719.2</v>
      </c>
    </row>
    <row r="26" spans="1:6">
      <c r="A26" s="4" t="s">
        <v>30</v>
      </c>
      <c r="B26" s="4" t="s">
        <v>31</v>
      </c>
      <c r="C26" s="4" t="s">
        <v>32</v>
      </c>
      <c r="D26" s="14">
        <v>33</v>
      </c>
      <c r="E26" s="15">
        <v>0.42959001782531192</v>
      </c>
      <c r="F26" s="14">
        <v>18.823529411764707</v>
      </c>
    </row>
    <row r="27" spans="1:6">
      <c r="A27" s="4" t="s">
        <v>30</v>
      </c>
      <c r="B27" s="4" t="s">
        <v>33</v>
      </c>
      <c r="C27" s="4" t="s">
        <v>34</v>
      </c>
      <c r="D27" s="14">
        <v>79</v>
      </c>
      <c r="E27" s="15">
        <v>0.38942665673864485</v>
      </c>
      <c r="F27" s="14">
        <v>48.235294117647058</v>
      </c>
    </row>
    <row r="28" spans="1:6">
      <c r="A28" s="4" t="s">
        <v>30</v>
      </c>
      <c r="B28" s="4" t="s">
        <v>35</v>
      </c>
      <c r="C28" s="4" t="s">
        <v>36</v>
      </c>
      <c r="D28" s="14">
        <v>16</v>
      </c>
      <c r="E28" s="15">
        <v>0.33823529411764708</v>
      </c>
      <c r="F28" s="14">
        <v>10.588235294117647</v>
      </c>
    </row>
    <row r="29" spans="1:6">
      <c r="A29" s="4" t="s">
        <v>30</v>
      </c>
      <c r="B29" s="4" t="s">
        <v>37</v>
      </c>
      <c r="C29" s="4" t="s">
        <v>38</v>
      </c>
      <c r="D29" s="14">
        <v>665</v>
      </c>
      <c r="E29" s="15">
        <v>0.37019018133569215</v>
      </c>
      <c r="F29" s="14">
        <v>418.82352941176475</v>
      </c>
    </row>
    <row r="30" spans="1:6">
      <c r="A30" s="4" t="s">
        <v>30</v>
      </c>
      <c r="B30" s="4" t="s">
        <v>39</v>
      </c>
      <c r="C30" s="4" t="s">
        <v>40</v>
      </c>
      <c r="D30" s="14">
        <v>2660</v>
      </c>
      <c r="E30" s="15">
        <v>0.41176470588235292</v>
      </c>
      <c r="F30" s="14">
        <v>1564.7058823529412</v>
      </c>
    </row>
    <row r="31" spans="1:6">
      <c r="A31" s="4" t="s">
        <v>30</v>
      </c>
      <c r="B31" s="4" t="s">
        <v>41</v>
      </c>
      <c r="C31" s="4" t="s">
        <v>42</v>
      </c>
      <c r="D31" s="14">
        <v>359</v>
      </c>
      <c r="E31" s="15">
        <v>0.41012616745862684</v>
      </c>
      <c r="F31" s="14">
        <v>211.76470588235296</v>
      </c>
    </row>
    <row r="32" spans="1:6">
      <c r="A32" s="4" t="s">
        <v>30</v>
      </c>
      <c r="B32" s="4" t="s">
        <v>43</v>
      </c>
      <c r="C32" s="4" t="s">
        <v>44</v>
      </c>
      <c r="D32" s="14">
        <v>127</v>
      </c>
      <c r="E32" s="15">
        <v>0.43492357572950435</v>
      </c>
      <c r="F32" s="14">
        <v>71.764705882352956</v>
      </c>
    </row>
    <row r="33" spans="1:6">
      <c r="A33" s="4" t="s">
        <v>30</v>
      </c>
      <c r="B33" s="4" t="s">
        <v>45</v>
      </c>
      <c r="C33" s="4" t="s">
        <v>46</v>
      </c>
      <c r="D33" s="14">
        <v>692</v>
      </c>
      <c r="E33" s="15">
        <v>0.33185991159469563</v>
      </c>
      <c r="F33" s="14">
        <v>462.35294117647061</v>
      </c>
    </row>
    <row r="34" spans="1:6">
      <c r="A34" s="4" t="s">
        <v>30</v>
      </c>
      <c r="B34" s="4" t="s">
        <v>47</v>
      </c>
      <c r="C34" s="4" t="s">
        <v>48</v>
      </c>
      <c r="D34" s="14">
        <v>87</v>
      </c>
      <c r="E34" s="15">
        <v>0.39148073022312369</v>
      </c>
      <c r="F34" s="14">
        <v>52.941176470588239</v>
      </c>
    </row>
    <row r="35" spans="1:6">
      <c r="A35" s="4" t="s">
        <v>30</v>
      </c>
      <c r="B35" s="4" t="s">
        <v>49</v>
      </c>
      <c r="C35" s="4" t="s">
        <v>50</v>
      </c>
      <c r="D35" s="14">
        <v>532</v>
      </c>
      <c r="E35" s="15">
        <v>0.33878814683768244</v>
      </c>
      <c r="F35" s="14">
        <v>351.76470588235293</v>
      </c>
    </row>
    <row r="36" spans="1:6">
      <c r="A36" s="4" t="s">
        <v>30</v>
      </c>
      <c r="B36" s="4" t="s">
        <v>51</v>
      </c>
      <c r="C36" s="4" t="s">
        <v>52</v>
      </c>
      <c r="D36" s="14">
        <v>332</v>
      </c>
      <c r="E36" s="15">
        <v>0.42239546420978025</v>
      </c>
      <c r="F36" s="14">
        <v>191.76470588235296</v>
      </c>
    </row>
    <row r="37" spans="1:6">
      <c r="A37" s="4" t="s">
        <v>30</v>
      </c>
      <c r="B37" s="4" t="s">
        <v>53</v>
      </c>
      <c r="C37" s="4" t="s">
        <v>54</v>
      </c>
      <c r="D37" s="14">
        <v>8660</v>
      </c>
      <c r="E37" s="15">
        <v>0.41325906806140467</v>
      </c>
      <c r="F37" s="14">
        <v>5081.176470588236</v>
      </c>
    </row>
    <row r="38" spans="1:6">
      <c r="A38" s="4" t="s">
        <v>30</v>
      </c>
      <c r="B38" s="4" t="s">
        <v>55</v>
      </c>
      <c r="C38" s="4" t="s">
        <v>56</v>
      </c>
      <c r="D38" s="14">
        <v>8660</v>
      </c>
      <c r="E38" s="15">
        <v>0.41325906806140467</v>
      </c>
      <c r="F38" s="14">
        <v>5081.176470588236</v>
      </c>
    </row>
    <row r="39" spans="1:6">
      <c r="A39" s="4" t="s">
        <v>30</v>
      </c>
      <c r="B39" s="4" t="s">
        <v>57</v>
      </c>
      <c r="C39" s="4" t="s">
        <v>58</v>
      </c>
      <c r="D39" s="14">
        <v>8660</v>
      </c>
      <c r="E39" s="15">
        <v>0.41325906806140467</v>
      </c>
      <c r="F39" s="14">
        <v>5081.176470588236</v>
      </c>
    </row>
    <row r="40" spans="1:6">
      <c r="A40" s="4" t="s">
        <v>30</v>
      </c>
      <c r="B40" s="4" t="s">
        <v>59</v>
      </c>
      <c r="C40" s="4" t="s">
        <v>60</v>
      </c>
      <c r="D40" s="14">
        <v>9727</v>
      </c>
      <c r="E40" s="15">
        <v>0.47762141764282562</v>
      </c>
      <c r="F40" s="14">
        <v>5081.1764705882351</v>
      </c>
    </row>
    <row r="41" spans="1:6">
      <c r="A41" s="4" t="s">
        <v>30</v>
      </c>
      <c r="B41" s="4" t="s">
        <v>61</v>
      </c>
      <c r="C41" s="4" t="s">
        <v>62</v>
      </c>
      <c r="D41" s="14">
        <v>14665</v>
      </c>
      <c r="E41" s="15">
        <v>0.4083552275325405</v>
      </c>
      <c r="F41" s="14">
        <v>8676.4705882352937</v>
      </c>
    </row>
    <row r="42" spans="1:6">
      <c r="A42" s="4" t="s">
        <v>30</v>
      </c>
      <c r="B42" s="4" t="s">
        <v>63</v>
      </c>
      <c r="C42" s="4" t="s">
        <v>64</v>
      </c>
      <c r="D42" s="14">
        <v>13732</v>
      </c>
      <c r="E42" s="15">
        <v>0.41296413700930412</v>
      </c>
      <c r="F42" s="14">
        <v>8061.176470588236</v>
      </c>
    </row>
    <row r="43" spans="1:6">
      <c r="A43" s="4" t="s">
        <v>30</v>
      </c>
      <c r="B43" s="4" t="s">
        <v>65</v>
      </c>
      <c r="C43" s="4" t="s">
        <v>66</v>
      </c>
      <c r="D43" s="14">
        <v>13732</v>
      </c>
      <c r="E43" s="15">
        <v>0.41296413700930412</v>
      </c>
      <c r="F43" s="14">
        <v>8061.176470588236</v>
      </c>
    </row>
    <row r="44" spans="1:6">
      <c r="A44" s="4" t="s">
        <v>30</v>
      </c>
      <c r="B44" s="4" t="s">
        <v>67</v>
      </c>
      <c r="C44" s="4" t="s">
        <v>68</v>
      </c>
      <c r="D44" s="14">
        <v>13732</v>
      </c>
      <c r="E44" s="15">
        <v>0.41296413700930412</v>
      </c>
      <c r="F44" s="14">
        <v>8061.176470588236</v>
      </c>
    </row>
    <row r="45" spans="1:6">
      <c r="A45" s="4" t="s">
        <v>30</v>
      </c>
      <c r="B45" s="4" t="s">
        <v>69</v>
      </c>
      <c r="C45" s="4" t="s">
        <v>70</v>
      </c>
      <c r="D45" s="14">
        <v>14260</v>
      </c>
      <c r="E45" s="15">
        <v>0.41308472898275717</v>
      </c>
      <c r="F45" s="14">
        <v>8369.4117647058829</v>
      </c>
    </row>
    <row r="46" spans="1:6">
      <c r="A46" s="4" t="s">
        <v>30</v>
      </c>
      <c r="B46" s="4" t="s">
        <v>71</v>
      </c>
      <c r="C46" s="4" t="s">
        <v>72</v>
      </c>
      <c r="D46" s="14">
        <v>15865</v>
      </c>
      <c r="E46" s="15">
        <v>0.41439721176841371</v>
      </c>
      <c r="F46" s="14">
        <v>9290.5882352941153</v>
      </c>
    </row>
    <row r="47" spans="1:6">
      <c r="A47" s="4" t="s">
        <v>30</v>
      </c>
      <c r="B47" s="4" t="s">
        <v>73</v>
      </c>
      <c r="C47" s="4" t="s">
        <v>74</v>
      </c>
      <c r="D47" s="14">
        <v>280</v>
      </c>
      <c r="E47" s="15">
        <v>0.41176470588235292</v>
      </c>
      <c r="F47" s="14">
        <v>164.70588235294119</v>
      </c>
    </row>
    <row r="48" spans="1:6">
      <c r="A48" s="4" t="s">
        <v>30</v>
      </c>
      <c r="B48" s="4" t="s">
        <v>75</v>
      </c>
      <c r="C48" s="4" t="s">
        <v>76</v>
      </c>
      <c r="D48" s="14">
        <v>599</v>
      </c>
      <c r="E48" s="15">
        <v>0.42649513895708524</v>
      </c>
      <c r="F48" s="14">
        <v>343.52941176470597</v>
      </c>
    </row>
    <row r="49" spans="1:6">
      <c r="A49" s="4" t="s">
        <v>30</v>
      </c>
      <c r="B49" s="4">
        <v>1910209</v>
      </c>
      <c r="C49" s="4" t="s">
        <v>77</v>
      </c>
      <c r="D49" s="14">
        <v>399</v>
      </c>
      <c r="E49" s="15">
        <v>0.38375350140056019</v>
      </c>
      <c r="F49" s="14">
        <v>245.88235294117649</v>
      </c>
    </row>
    <row r="50" spans="1:6">
      <c r="A50" s="4" t="s">
        <v>30</v>
      </c>
      <c r="B50" s="4" t="s">
        <v>78</v>
      </c>
      <c r="C50" s="4" t="s">
        <v>79</v>
      </c>
      <c r="D50" s="14">
        <v>252</v>
      </c>
      <c r="E50" s="15">
        <v>0.43510737628384688</v>
      </c>
      <c r="F50" s="14">
        <v>142.35294117647058</v>
      </c>
    </row>
    <row r="51" spans="1:6">
      <c r="A51" s="4" t="s">
        <v>30</v>
      </c>
      <c r="B51" s="4" t="s">
        <v>80</v>
      </c>
      <c r="C51" s="4" t="s">
        <v>81</v>
      </c>
      <c r="D51" s="14">
        <v>932</v>
      </c>
      <c r="E51" s="15">
        <v>0.43953547084069677</v>
      </c>
      <c r="F51" s="14">
        <v>522.35294117647061</v>
      </c>
    </row>
    <row r="52" spans="1:6">
      <c r="A52" s="4" t="s">
        <v>30</v>
      </c>
      <c r="B52" s="4" t="s">
        <v>82</v>
      </c>
      <c r="C52" s="4" t="s">
        <v>83</v>
      </c>
      <c r="D52" s="14">
        <v>799</v>
      </c>
      <c r="E52" s="15">
        <v>0.45078406832069495</v>
      </c>
      <c r="F52" s="14">
        <v>438.82352941176475</v>
      </c>
    </row>
    <row r="53" spans="1:6">
      <c r="A53" s="4" t="s">
        <v>30</v>
      </c>
      <c r="B53" s="4" t="s">
        <v>84</v>
      </c>
      <c r="C53" s="4" t="s">
        <v>85</v>
      </c>
      <c r="D53" s="14">
        <v>799</v>
      </c>
      <c r="E53" s="15">
        <v>0.45078406832069495</v>
      </c>
      <c r="F53" s="14">
        <v>438.82352941176475</v>
      </c>
    </row>
    <row r="54" spans="1:6">
      <c r="A54" s="4" t="s">
        <v>30</v>
      </c>
      <c r="B54" s="4" t="s">
        <v>86</v>
      </c>
      <c r="C54" s="4" t="s">
        <v>87</v>
      </c>
      <c r="D54" s="14">
        <v>799</v>
      </c>
      <c r="E54" s="15">
        <v>0.45078406832069495</v>
      </c>
      <c r="F54" s="14">
        <v>438.82352941176475</v>
      </c>
    </row>
    <row r="55" spans="1:6">
      <c r="A55" s="4" t="s">
        <v>30</v>
      </c>
      <c r="B55" s="4">
        <v>1910315</v>
      </c>
      <c r="C55" s="4" t="s">
        <v>88</v>
      </c>
      <c r="D55" s="14">
        <v>249</v>
      </c>
      <c r="E55" s="15">
        <v>0.39050318922749816</v>
      </c>
      <c r="F55" s="14">
        <v>151.76470588235296</v>
      </c>
    </row>
    <row r="56" spans="1:6">
      <c r="A56" s="4" t="s">
        <v>30</v>
      </c>
      <c r="B56" s="4" t="s">
        <v>89</v>
      </c>
      <c r="C56" s="4" t="s">
        <v>90</v>
      </c>
      <c r="D56" s="14">
        <v>49</v>
      </c>
      <c r="E56" s="15">
        <v>0.4717887154861945</v>
      </c>
      <c r="F56" s="14">
        <v>25.882352941176471</v>
      </c>
    </row>
    <row r="57" spans="1:6">
      <c r="A57" s="4" t="s">
        <v>30</v>
      </c>
      <c r="B57" s="4">
        <v>1910313</v>
      </c>
      <c r="C57" s="4" t="s">
        <v>91</v>
      </c>
      <c r="D57" s="14">
        <v>199</v>
      </c>
      <c r="E57" s="15">
        <v>0.41472066213420045</v>
      </c>
      <c r="F57" s="14">
        <v>116.47058823529412</v>
      </c>
    </row>
    <row r="58" spans="1:6">
      <c r="A58" s="4" t="s">
        <v>92</v>
      </c>
      <c r="B58" s="4" t="s">
        <v>93</v>
      </c>
      <c r="C58" s="4" t="s">
        <v>94</v>
      </c>
      <c r="D58" s="14">
        <v>1599</v>
      </c>
      <c r="E58" s="15">
        <v>5.4964908623445274E-2</v>
      </c>
      <c r="F58" s="14">
        <v>1511.1111111111111</v>
      </c>
    </row>
    <row r="59" spans="1:6">
      <c r="A59" s="4" t="s">
        <v>92</v>
      </c>
      <c r="B59" s="4" t="s">
        <v>95</v>
      </c>
      <c r="C59" s="4" t="s">
        <v>96</v>
      </c>
      <c r="D59" s="14">
        <v>1299</v>
      </c>
      <c r="E59" s="15">
        <v>5.4828500555983206E-2</v>
      </c>
      <c r="F59" s="14">
        <v>1227.7777777777778</v>
      </c>
    </row>
    <row r="60" spans="1:6">
      <c r="A60" s="4" t="s">
        <v>92</v>
      </c>
      <c r="B60" s="4" t="s">
        <v>97</v>
      </c>
      <c r="C60" s="4" t="s">
        <v>98</v>
      </c>
      <c r="D60" s="14">
        <v>29.99</v>
      </c>
      <c r="E60" s="15">
        <v>0.29050424215479242</v>
      </c>
      <c r="F60" s="14">
        <v>21.277777777777771</v>
      </c>
    </row>
    <row r="61" spans="1:6">
      <c r="A61" s="4" t="s">
        <v>92</v>
      </c>
      <c r="B61" s="4" t="s">
        <v>99</v>
      </c>
      <c r="C61" s="4" t="s">
        <v>100</v>
      </c>
      <c r="D61" s="14">
        <v>29.99</v>
      </c>
      <c r="E61" s="15">
        <v>0.29606165017968955</v>
      </c>
      <c r="F61" s="14">
        <v>21.111111111111107</v>
      </c>
    </row>
    <row r="62" spans="1:6">
      <c r="A62" s="4" t="s">
        <v>92</v>
      </c>
      <c r="B62" s="4" t="s">
        <v>101</v>
      </c>
      <c r="C62" s="4" t="s">
        <v>102</v>
      </c>
      <c r="D62" s="14">
        <v>29.99</v>
      </c>
      <c r="E62" s="15">
        <v>0.29606165017968955</v>
      </c>
      <c r="F62" s="14">
        <v>21.111111111111107</v>
      </c>
    </row>
    <row r="63" spans="1:6">
      <c r="A63" s="4" t="s">
        <v>92</v>
      </c>
      <c r="B63" s="4" t="s">
        <v>103</v>
      </c>
      <c r="C63" s="4" t="s">
        <v>104</v>
      </c>
      <c r="D63" s="14">
        <v>29.99</v>
      </c>
      <c r="E63" s="15">
        <v>0.29606165017968955</v>
      </c>
      <c r="F63" s="14">
        <v>21.111111111111107</v>
      </c>
    </row>
    <row r="64" spans="1:6">
      <c r="A64" s="4" t="s">
        <v>92</v>
      </c>
      <c r="B64" s="4" t="s">
        <v>105</v>
      </c>
      <c r="C64" s="4" t="s">
        <v>106</v>
      </c>
      <c r="D64" s="14">
        <v>29.99</v>
      </c>
      <c r="E64" s="15">
        <v>0.29606165017968955</v>
      </c>
      <c r="F64" s="14">
        <v>21.111111111111107</v>
      </c>
    </row>
    <row r="65" spans="1:6">
      <c r="A65" s="4" t="s">
        <v>92</v>
      </c>
      <c r="B65" s="4" t="s">
        <v>107</v>
      </c>
      <c r="C65" s="4" t="s">
        <v>108</v>
      </c>
      <c r="D65" s="14">
        <v>29.99</v>
      </c>
      <c r="E65" s="15">
        <v>0.29606165017968955</v>
      </c>
      <c r="F65" s="14">
        <v>21.111111111111107</v>
      </c>
    </row>
    <row r="66" spans="1:6">
      <c r="A66" s="4" t="s">
        <v>92</v>
      </c>
      <c r="B66" s="4" t="s">
        <v>109</v>
      </c>
      <c r="C66" s="4" t="s">
        <v>110</v>
      </c>
      <c r="D66" s="14">
        <v>29.99</v>
      </c>
      <c r="E66" s="15">
        <v>0.29606165017968955</v>
      </c>
      <c r="F66" s="14">
        <v>21.111111111111107</v>
      </c>
    </row>
    <row r="67" spans="1:6">
      <c r="A67" s="4" t="s">
        <v>92</v>
      </c>
      <c r="B67" s="4" t="s">
        <v>111</v>
      </c>
      <c r="C67" s="4" t="s">
        <v>112</v>
      </c>
      <c r="D67" s="14">
        <v>29.99</v>
      </c>
      <c r="E67" s="15">
        <v>0.29606165017968955</v>
      </c>
      <c r="F67" s="14">
        <v>21.111111111111107</v>
      </c>
    </row>
    <row r="68" spans="1:6">
      <c r="A68" s="4" t="s">
        <v>92</v>
      </c>
      <c r="B68" s="4" t="s">
        <v>113</v>
      </c>
      <c r="C68" s="4" t="s">
        <v>114</v>
      </c>
      <c r="D68" s="14">
        <v>29.99</v>
      </c>
      <c r="E68" s="15">
        <v>0.29606165017968955</v>
      </c>
      <c r="F68" s="14">
        <v>21.111111111111107</v>
      </c>
    </row>
    <row r="69" spans="1:6">
      <c r="A69" s="4" t="s">
        <v>92</v>
      </c>
      <c r="B69" s="4" t="s">
        <v>115</v>
      </c>
      <c r="C69" s="4" t="s">
        <v>116</v>
      </c>
      <c r="D69" s="14">
        <v>29.99</v>
      </c>
      <c r="E69" s="15">
        <v>0.29606165017968955</v>
      </c>
      <c r="F69" s="14">
        <v>21.111111111111107</v>
      </c>
    </row>
    <row r="70" spans="1:6">
      <c r="A70" s="4" t="s">
        <v>92</v>
      </c>
      <c r="B70" s="4" t="s">
        <v>117</v>
      </c>
      <c r="C70" s="4" t="s">
        <v>118</v>
      </c>
      <c r="D70" s="14">
        <v>29.99</v>
      </c>
      <c r="E70" s="15">
        <v>0.29606165017968955</v>
      </c>
      <c r="F70" s="14">
        <v>21.111111111111107</v>
      </c>
    </row>
    <row r="71" spans="1:6">
      <c r="A71" s="4" t="s">
        <v>119</v>
      </c>
      <c r="B71" s="4" t="s">
        <v>120</v>
      </c>
      <c r="C71" s="4" t="s">
        <v>121</v>
      </c>
      <c r="D71" s="14">
        <v>99</v>
      </c>
      <c r="E71" s="15">
        <v>0.27081930415263755</v>
      </c>
      <c r="F71" s="14">
        <v>72.188888888888883</v>
      </c>
    </row>
    <row r="72" spans="1:6">
      <c r="A72" s="4" t="s">
        <v>119</v>
      </c>
      <c r="B72" s="4" t="s">
        <v>122</v>
      </c>
      <c r="C72" s="4" t="s">
        <v>123</v>
      </c>
      <c r="D72" s="14">
        <v>29.95</v>
      </c>
      <c r="E72" s="15">
        <v>8.5141903171953248E-2</v>
      </c>
      <c r="F72" s="14">
        <v>27.4</v>
      </c>
    </row>
    <row r="73" spans="1:6">
      <c r="A73" s="4" t="s">
        <v>119</v>
      </c>
      <c r="B73" s="4" t="s">
        <v>124</v>
      </c>
      <c r="C73" s="4" t="s">
        <v>125</v>
      </c>
      <c r="D73" s="14">
        <v>177</v>
      </c>
      <c r="E73" s="15">
        <v>0.21192718141870692</v>
      </c>
      <c r="F73" s="14">
        <v>139.48888888888888</v>
      </c>
    </row>
    <row r="74" spans="1:6">
      <c r="A74" s="4" t="s">
        <v>119</v>
      </c>
      <c r="B74" s="4" t="s">
        <v>126</v>
      </c>
      <c r="C74" s="4" t="s">
        <v>127</v>
      </c>
      <c r="D74" s="14">
        <v>59</v>
      </c>
      <c r="E74" s="15">
        <v>5.3295668549905861E-2</v>
      </c>
      <c r="F74" s="14">
        <v>55.855555555555554</v>
      </c>
    </row>
    <row r="75" spans="1:6">
      <c r="A75" s="4" t="s">
        <v>119</v>
      </c>
      <c r="B75" s="4" t="s">
        <v>128</v>
      </c>
      <c r="C75" s="4" t="s">
        <v>129</v>
      </c>
      <c r="D75" s="14">
        <v>118</v>
      </c>
      <c r="E75" s="15">
        <v>0.17504708097928445</v>
      </c>
      <c r="F75" s="14">
        <v>97.344444444444434</v>
      </c>
    </row>
    <row r="76" spans="1:6">
      <c r="A76" s="4" t="s">
        <v>119</v>
      </c>
      <c r="B76" s="4" t="s">
        <v>130</v>
      </c>
      <c r="C76" s="4" t="s">
        <v>131</v>
      </c>
      <c r="D76" s="14">
        <v>590</v>
      </c>
      <c r="E76" s="15">
        <v>0.27237288135593218</v>
      </c>
      <c r="F76" s="14">
        <v>429.3</v>
      </c>
    </row>
    <row r="77" spans="1:6">
      <c r="A77" s="4" t="s">
        <v>119</v>
      </c>
      <c r="B77" s="4" t="s">
        <v>132</v>
      </c>
      <c r="C77" s="4" t="s">
        <v>133</v>
      </c>
      <c r="D77" s="14">
        <v>1180</v>
      </c>
      <c r="E77" s="15">
        <v>0.28392655367231634</v>
      </c>
      <c r="F77" s="14">
        <v>844.9666666666667</v>
      </c>
    </row>
    <row r="78" spans="1:6">
      <c r="A78" s="4" t="s">
        <v>119</v>
      </c>
      <c r="B78" s="4" t="s">
        <v>134</v>
      </c>
      <c r="C78" s="4" t="s">
        <v>135</v>
      </c>
      <c r="D78" s="14">
        <v>1770</v>
      </c>
      <c r="E78" s="15">
        <v>0.28806026365348403</v>
      </c>
      <c r="F78" s="14">
        <v>1260.1333333333332</v>
      </c>
    </row>
    <row r="79" spans="1:6">
      <c r="A79" s="4" t="s">
        <v>119</v>
      </c>
      <c r="B79" s="4" t="s">
        <v>136</v>
      </c>
      <c r="C79" s="4" t="s">
        <v>137</v>
      </c>
      <c r="D79" s="14">
        <v>99</v>
      </c>
      <c r="E79" s="15">
        <v>0.32154882154882147</v>
      </c>
      <c r="F79" s="14">
        <v>67.166666666666671</v>
      </c>
    </row>
    <row r="80" spans="1:6">
      <c r="A80" s="4" t="s">
        <v>119</v>
      </c>
      <c r="B80" s="4" t="s">
        <v>138</v>
      </c>
      <c r="C80" s="4" t="s">
        <v>139</v>
      </c>
      <c r="D80" s="14">
        <v>129</v>
      </c>
      <c r="E80" s="15">
        <v>0.34978466838931965</v>
      </c>
      <c r="F80" s="14">
        <v>83.877777777777766</v>
      </c>
    </row>
    <row r="81" spans="1:6">
      <c r="A81" s="4" t="s">
        <v>119</v>
      </c>
      <c r="B81" s="4" t="s">
        <v>140</v>
      </c>
      <c r="C81" s="4" t="s">
        <v>141</v>
      </c>
      <c r="D81" s="14">
        <v>199</v>
      </c>
      <c r="E81" s="15">
        <v>0.40759352317141262</v>
      </c>
      <c r="F81" s="14">
        <v>117.88888888888889</v>
      </c>
    </row>
    <row r="82" spans="1:6">
      <c r="A82" s="4" t="s">
        <v>119</v>
      </c>
      <c r="B82" s="4" t="s">
        <v>142</v>
      </c>
      <c r="C82" s="4" t="s">
        <v>143</v>
      </c>
      <c r="D82" s="14">
        <v>1639.13</v>
      </c>
      <c r="E82" s="15">
        <v>0.39520762030264023</v>
      </c>
      <c r="F82" s="14">
        <v>991.33333333333337</v>
      </c>
    </row>
    <row r="83" spans="1:6">
      <c r="A83" s="4" t="s">
        <v>119</v>
      </c>
      <c r="B83" s="4" t="s">
        <v>144</v>
      </c>
      <c r="C83" s="4" t="s">
        <v>145</v>
      </c>
      <c r="D83" s="14">
        <v>199</v>
      </c>
      <c r="E83" s="15">
        <v>0.39168062534896708</v>
      </c>
      <c r="F83" s="14">
        <v>121.05555555555556</v>
      </c>
    </row>
    <row r="84" spans="1:6">
      <c r="A84" s="4" t="s">
        <v>119</v>
      </c>
      <c r="B84" s="4" t="s">
        <v>146</v>
      </c>
      <c r="C84" s="4" t="s">
        <v>147</v>
      </c>
      <c r="D84" s="14">
        <v>189</v>
      </c>
      <c r="E84" s="15">
        <v>0.3823045267489712</v>
      </c>
      <c r="F84" s="14">
        <v>116.74444444444444</v>
      </c>
    </row>
    <row r="85" spans="1:6">
      <c r="A85" s="4" t="s">
        <v>119</v>
      </c>
      <c r="B85" s="4" t="s">
        <v>148</v>
      </c>
      <c r="C85" s="4" t="s">
        <v>149</v>
      </c>
      <c r="D85" s="14">
        <v>744.94</v>
      </c>
      <c r="E85" s="15">
        <v>0.40211441339048937</v>
      </c>
      <c r="F85" s="14">
        <v>445.38888888888886</v>
      </c>
    </row>
    <row r="86" spans="1:6">
      <c r="A86" s="4" t="s">
        <v>119</v>
      </c>
      <c r="B86" s="4" t="s">
        <v>150</v>
      </c>
      <c r="C86" s="4" t="s">
        <v>151</v>
      </c>
      <c r="D86" s="14">
        <v>74.95</v>
      </c>
      <c r="E86" s="15">
        <v>0.34163516418352979</v>
      </c>
      <c r="F86" s="14">
        <v>49.344444444444449</v>
      </c>
    </row>
    <row r="87" spans="1:6">
      <c r="A87" s="4" t="s">
        <v>119</v>
      </c>
      <c r="B87" s="4" t="s">
        <v>152</v>
      </c>
      <c r="C87" s="4" t="s">
        <v>153</v>
      </c>
      <c r="D87" s="14">
        <v>74.95</v>
      </c>
      <c r="E87" s="15">
        <v>0.34163516418352979</v>
      </c>
      <c r="F87" s="14">
        <v>49.344444444444449</v>
      </c>
    </row>
    <row r="88" spans="1:6">
      <c r="A88" s="4" t="s">
        <v>119</v>
      </c>
      <c r="B88" s="4" t="s">
        <v>154</v>
      </c>
      <c r="C88" s="4" t="s">
        <v>155</v>
      </c>
      <c r="D88" s="14">
        <v>74.95</v>
      </c>
      <c r="E88" s="15">
        <v>0.34163516418352979</v>
      </c>
      <c r="F88" s="14">
        <v>49.344444444444449</v>
      </c>
    </row>
    <row r="89" spans="1:6">
      <c r="A89" s="4" t="s">
        <v>119</v>
      </c>
      <c r="B89" s="4" t="s">
        <v>156</v>
      </c>
      <c r="C89" s="4" t="s">
        <v>157</v>
      </c>
      <c r="D89" s="14">
        <v>74.95</v>
      </c>
      <c r="E89" s="15">
        <v>0.34163516418352979</v>
      </c>
      <c r="F89" s="14">
        <v>49.344444444444449</v>
      </c>
    </row>
    <row r="90" spans="1:6">
      <c r="A90" s="4" t="s">
        <v>119</v>
      </c>
      <c r="B90" s="4" t="s">
        <v>158</v>
      </c>
      <c r="C90" s="4" t="s">
        <v>159</v>
      </c>
      <c r="D90" s="14">
        <v>74.95</v>
      </c>
      <c r="E90" s="15">
        <v>0.34311763397820771</v>
      </c>
      <c r="F90" s="14">
        <v>49.233333333333334</v>
      </c>
    </row>
    <row r="91" spans="1:6">
      <c r="A91" s="4" t="s">
        <v>119</v>
      </c>
      <c r="B91" s="4" t="s">
        <v>160</v>
      </c>
      <c r="C91" s="4" t="s">
        <v>161</v>
      </c>
      <c r="D91" s="14">
        <v>74.95</v>
      </c>
      <c r="E91" s="15">
        <v>0.34311763397820771</v>
      </c>
      <c r="F91" s="14">
        <v>49.233333333333334</v>
      </c>
    </row>
    <row r="92" spans="1:6">
      <c r="A92" s="4" t="s">
        <v>119</v>
      </c>
      <c r="B92" s="4" t="s">
        <v>162</v>
      </c>
      <c r="C92" s="4" t="s">
        <v>163</v>
      </c>
      <c r="D92" s="14">
        <v>1528.85</v>
      </c>
      <c r="E92" s="15">
        <v>0.43356117343101019</v>
      </c>
      <c r="F92" s="14">
        <v>866</v>
      </c>
    </row>
    <row r="93" spans="1:6">
      <c r="A93" s="4" t="s">
        <v>119</v>
      </c>
      <c r="B93" s="4" t="s">
        <v>164</v>
      </c>
      <c r="C93" s="4" t="s">
        <v>165</v>
      </c>
      <c r="D93" s="14">
        <v>69.55</v>
      </c>
      <c r="E93" s="15">
        <v>0.16766514897356022</v>
      </c>
      <c r="F93" s="14">
        <v>57.888888888888886</v>
      </c>
    </row>
    <row r="94" spans="1:6">
      <c r="A94" s="4" t="s">
        <v>119</v>
      </c>
      <c r="B94" s="4" t="s">
        <v>166</v>
      </c>
      <c r="C94" s="4" t="s">
        <v>167</v>
      </c>
      <c r="D94" s="14">
        <v>729</v>
      </c>
      <c r="E94" s="15">
        <v>0.26974546563023938</v>
      </c>
      <c r="F94" s="14">
        <v>532.3555555555555</v>
      </c>
    </row>
    <row r="95" spans="1:6">
      <c r="A95" s="4" t="s">
        <v>119</v>
      </c>
      <c r="B95" s="4" t="s">
        <v>168</v>
      </c>
      <c r="C95" s="4" t="s">
        <v>169</v>
      </c>
      <c r="D95" s="14">
        <v>3715.88</v>
      </c>
      <c r="E95" s="15">
        <v>0.45349568757752012</v>
      </c>
      <c r="F95" s="14">
        <v>2030.7444444444445</v>
      </c>
    </row>
    <row r="96" spans="1:6">
      <c r="A96" s="4" t="s">
        <v>119</v>
      </c>
      <c r="B96" s="4" t="s">
        <v>170</v>
      </c>
      <c r="C96" s="4" t="s">
        <v>171</v>
      </c>
      <c r="D96" s="14">
        <v>139.1</v>
      </c>
      <c r="E96" s="15">
        <v>0.23899672497803337</v>
      </c>
      <c r="F96" s="14">
        <v>105.85555555555555</v>
      </c>
    </row>
    <row r="97" spans="1:6">
      <c r="A97" s="4" t="s">
        <v>119</v>
      </c>
      <c r="B97" s="4" t="s">
        <v>172</v>
      </c>
      <c r="C97" s="4" t="s">
        <v>173</v>
      </c>
      <c r="D97" s="14">
        <v>799</v>
      </c>
      <c r="E97" s="15">
        <v>0.50549297733277698</v>
      </c>
      <c r="F97" s="14">
        <v>395.1111111111112</v>
      </c>
    </row>
    <row r="98" spans="1:6">
      <c r="A98" s="4" t="s">
        <v>119</v>
      </c>
      <c r="B98" s="4" t="s">
        <v>174</v>
      </c>
      <c r="C98" s="4" t="s">
        <v>175</v>
      </c>
      <c r="D98" s="14">
        <v>24.95</v>
      </c>
      <c r="E98" s="15">
        <v>1.6729110394702484E-2</v>
      </c>
      <c r="F98" s="14">
        <v>24.532608695652172</v>
      </c>
    </row>
    <row r="99" spans="1:6">
      <c r="A99" s="4" t="s">
        <v>119</v>
      </c>
      <c r="B99" s="4" t="s">
        <v>176</v>
      </c>
      <c r="C99" s="4" t="s">
        <v>177</v>
      </c>
      <c r="D99" s="14">
        <v>24.95</v>
      </c>
      <c r="E99" s="15">
        <v>1.6729110394702484E-2</v>
      </c>
      <c r="F99" s="14">
        <v>24.532608695652172</v>
      </c>
    </row>
    <row r="100" spans="1:6">
      <c r="A100" s="4" t="s">
        <v>119</v>
      </c>
      <c r="B100" s="4" t="s">
        <v>178</v>
      </c>
      <c r="C100" s="4" t="s">
        <v>179</v>
      </c>
      <c r="D100" s="14">
        <v>49.9</v>
      </c>
      <c r="E100" s="15">
        <v>0.29816154047224885</v>
      </c>
      <c r="F100" s="14">
        <v>35.021739130434781</v>
      </c>
    </row>
    <row r="101" spans="1:6">
      <c r="A101" s="4" t="s">
        <v>119</v>
      </c>
      <c r="B101" s="4" t="s">
        <v>180</v>
      </c>
      <c r="C101" s="4" t="s">
        <v>181</v>
      </c>
      <c r="D101" s="14">
        <v>49.9</v>
      </c>
      <c r="E101" s="15">
        <v>0.29816154047224885</v>
      </c>
      <c r="F101" s="14">
        <v>35.021739130434781</v>
      </c>
    </row>
    <row r="102" spans="1:6">
      <c r="A102" s="4" t="s">
        <v>958</v>
      </c>
      <c r="B102" s="4" t="s">
        <v>959</v>
      </c>
      <c r="C102" s="4" t="s">
        <v>960</v>
      </c>
      <c r="D102" s="14">
        <v>99.99</v>
      </c>
      <c r="E102" s="15">
        <v>0.1</v>
      </c>
      <c r="F102" s="14">
        <f t="shared" ref="F102:F107" si="0">D102*(1-E102)</f>
        <v>89.991</v>
      </c>
    </row>
    <row r="103" spans="1:6">
      <c r="A103" s="4" t="s">
        <v>958</v>
      </c>
      <c r="B103" s="4" t="s">
        <v>961</v>
      </c>
      <c r="C103" s="4" t="s">
        <v>962</v>
      </c>
      <c r="D103" s="14">
        <v>119.99</v>
      </c>
      <c r="E103" s="15">
        <v>0.1</v>
      </c>
      <c r="F103" s="14">
        <f t="shared" si="0"/>
        <v>107.991</v>
      </c>
    </row>
    <row r="104" spans="1:6">
      <c r="A104" s="4" t="s">
        <v>958</v>
      </c>
      <c r="B104" s="4">
        <v>111002</v>
      </c>
      <c r="C104" s="4" t="s">
        <v>963</v>
      </c>
      <c r="D104" s="14">
        <v>299.99</v>
      </c>
      <c r="E104" s="15">
        <v>0.05</v>
      </c>
      <c r="F104" s="14">
        <f t="shared" si="0"/>
        <v>284.9905</v>
      </c>
    </row>
    <row r="105" spans="1:6">
      <c r="A105" s="4" t="s">
        <v>958</v>
      </c>
      <c r="B105" s="4">
        <v>1013</v>
      </c>
      <c r="C105" s="4" t="s">
        <v>964</v>
      </c>
      <c r="D105" s="14">
        <v>29.99</v>
      </c>
      <c r="E105" s="15">
        <v>0.1</v>
      </c>
      <c r="F105" s="14">
        <f t="shared" si="0"/>
        <v>26.991</v>
      </c>
    </row>
    <row r="106" spans="1:6">
      <c r="A106" s="4" t="s">
        <v>958</v>
      </c>
      <c r="B106" s="4">
        <v>1014</v>
      </c>
      <c r="C106" s="4" t="s">
        <v>965</v>
      </c>
      <c r="D106" s="14">
        <v>29.99</v>
      </c>
      <c r="E106" s="15">
        <v>0.1</v>
      </c>
      <c r="F106" s="14">
        <f t="shared" si="0"/>
        <v>26.991</v>
      </c>
    </row>
    <row r="107" spans="1:6">
      <c r="A107" s="4" t="s">
        <v>958</v>
      </c>
      <c r="B107" s="4">
        <v>1015</v>
      </c>
      <c r="C107" s="4" t="s">
        <v>966</v>
      </c>
      <c r="D107" s="14">
        <v>19.989999999999998</v>
      </c>
      <c r="E107" s="15">
        <v>0.1</v>
      </c>
      <c r="F107" s="14">
        <f t="shared" si="0"/>
        <v>17.991</v>
      </c>
    </row>
    <row r="108" spans="1:6">
      <c r="A108" s="4" t="s">
        <v>182</v>
      </c>
      <c r="B108" s="4" t="s">
        <v>183</v>
      </c>
      <c r="C108" s="4" t="s">
        <v>184</v>
      </c>
      <c r="D108" s="14">
        <v>149.99</v>
      </c>
      <c r="E108" s="15">
        <v>9.5716526029273608E-3</v>
      </c>
      <c r="F108" s="14">
        <v>148.55434782608694</v>
      </c>
    </row>
    <row r="109" spans="1:6">
      <c r="A109" s="4" t="s">
        <v>182</v>
      </c>
      <c r="B109" s="4">
        <v>1003</v>
      </c>
      <c r="C109" s="4" t="s">
        <v>185</v>
      </c>
      <c r="D109" s="14">
        <v>79.989999999999995</v>
      </c>
      <c r="E109" s="15"/>
      <c r="F109" s="14">
        <v>83.880434782608688</v>
      </c>
    </row>
    <row r="110" spans="1:6">
      <c r="A110" s="4" t="s">
        <v>182</v>
      </c>
      <c r="B110" s="4">
        <v>100502</v>
      </c>
      <c r="C110" s="4" t="s">
        <v>186</v>
      </c>
      <c r="D110" s="14">
        <v>249.99</v>
      </c>
      <c r="E110" s="15"/>
      <c r="F110" s="14">
        <v>253.70652173913041</v>
      </c>
    </row>
    <row r="111" spans="1:6">
      <c r="A111" s="4" t="s">
        <v>182</v>
      </c>
      <c r="B111" s="4">
        <v>1006</v>
      </c>
      <c r="C111" s="4" t="s">
        <v>187</v>
      </c>
      <c r="D111" s="14">
        <v>29.99</v>
      </c>
      <c r="E111" s="15"/>
      <c r="F111" s="14">
        <v>30.413043478260867</v>
      </c>
    </row>
    <row r="112" spans="1:6">
      <c r="A112" s="4" t="s">
        <v>188</v>
      </c>
      <c r="B112" s="4">
        <v>35031</v>
      </c>
      <c r="C112" s="4" t="s">
        <v>189</v>
      </c>
      <c r="D112" s="14">
        <v>199.99</v>
      </c>
      <c r="E112" s="15"/>
      <c r="F112" s="14">
        <v>199.98702646600933</v>
      </c>
    </row>
    <row r="113" spans="1:6">
      <c r="A113" s="4" t="s">
        <v>188</v>
      </c>
      <c r="B113" s="4">
        <v>35037</v>
      </c>
      <c r="C113" s="4" t="s">
        <v>190</v>
      </c>
      <c r="D113" s="14">
        <v>299.99</v>
      </c>
      <c r="E113" s="15"/>
      <c r="F113" s="14">
        <v>299.99342581026883</v>
      </c>
    </row>
    <row r="114" spans="1:6">
      <c r="A114" s="4" t="s">
        <v>188</v>
      </c>
      <c r="B114" s="4">
        <v>35051</v>
      </c>
      <c r="C114" s="4" t="s">
        <v>191</v>
      </c>
      <c r="D114" s="14">
        <v>699.99</v>
      </c>
      <c r="E114" s="15"/>
      <c r="F114" s="14">
        <v>699.98503869537421</v>
      </c>
    </row>
    <row r="115" spans="1:6">
      <c r="A115" s="4" t="s">
        <v>192</v>
      </c>
      <c r="B115" s="4" t="s">
        <v>193</v>
      </c>
      <c r="C115" s="4" t="s">
        <v>194</v>
      </c>
      <c r="D115" s="14">
        <v>113</v>
      </c>
      <c r="E115" s="15">
        <v>0.21872485921158491</v>
      </c>
      <c r="F115" s="14">
        <v>88.284090909090907</v>
      </c>
    </row>
    <row r="116" spans="1:6">
      <c r="A116" s="4" t="s">
        <v>192</v>
      </c>
      <c r="B116" s="4">
        <v>95016</v>
      </c>
      <c r="C116" s="4" t="s">
        <v>195</v>
      </c>
      <c r="D116" s="14">
        <v>24.99</v>
      </c>
      <c r="E116" s="15">
        <v>0.21877842045909268</v>
      </c>
      <c r="F116" s="14">
        <v>19.522727272727273</v>
      </c>
    </row>
    <row r="117" spans="1:6">
      <c r="A117" s="4" t="s">
        <v>192</v>
      </c>
      <c r="B117" s="4">
        <v>95017</v>
      </c>
      <c r="C117" s="4" t="s">
        <v>196</v>
      </c>
      <c r="D117" s="14">
        <v>24.99</v>
      </c>
      <c r="E117" s="15">
        <v>0.21877842045909268</v>
      </c>
      <c r="F117" s="14">
        <v>19.522727272727273</v>
      </c>
    </row>
    <row r="118" spans="1:6">
      <c r="A118" s="4" t="s">
        <v>192</v>
      </c>
      <c r="B118" s="4">
        <v>94004</v>
      </c>
      <c r="C118" s="4" t="s">
        <v>197</v>
      </c>
      <c r="D118" s="14">
        <v>123.49</v>
      </c>
      <c r="E118" s="15">
        <v>0.17770301607049521</v>
      </c>
      <c r="F118" s="14">
        <v>101.54545454545455</v>
      </c>
    </row>
    <row r="119" spans="1:6">
      <c r="A119" s="4" t="s">
        <v>192</v>
      </c>
      <c r="B119" s="4" t="s">
        <v>198</v>
      </c>
      <c r="C119" s="4" t="s">
        <v>199</v>
      </c>
      <c r="D119" s="14">
        <v>14.99</v>
      </c>
      <c r="E119" s="15">
        <v>0.21917642064406573</v>
      </c>
      <c r="F119" s="14">
        <v>11.704545454545455</v>
      </c>
    </row>
    <row r="120" spans="1:6">
      <c r="A120" s="4" t="s">
        <v>192</v>
      </c>
      <c r="B120" s="4" t="s">
        <v>200</v>
      </c>
      <c r="C120" s="4" t="s">
        <v>201</v>
      </c>
      <c r="D120" s="14">
        <v>9.99</v>
      </c>
      <c r="E120" s="15">
        <v>0.21967421967421963</v>
      </c>
      <c r="F120" s="14">
        <v>7.7954545454545459</v>
      </c>
    </row>
    <row r="121" spans="1:6">
      <c r="A121" s="4" t="s">
        <v>192</v>
      </c>
      <c r="B121" s="4">
        <v>99055</v>
      </c>
      <c r="C121" s="4" t="s">
        <v>202</v>
      </c>
      <c r="D121" s="14">
        <v>309.99</v>
      </c>
      <c r="E121" s="15">
        <v>0.21877978468513648</v>
      </c>
      <c r="F121" s="14">
        <v>242.17045454545456</v>
      </c>
    </row>
    <row r="122" spans="1:6">
      <c r="A122" s="4" t="s">
        <v>192</v>
      </c>
      <c r="B122" s="4" t="s">
        <v>203</v>
      </c>
      <c r="C122" s="4" t="s">
        <v>204</v>
      </c>
      <c r="D122" s="14">
        <v>39.99</v>
      </c>
      <c r="E122" s="15">
        <v>0.21883880060924321</v>
      </c>
      <c r="F122" s="14">
        <v>31.238636363636367</v>
      </c>
    </row>
    <row r="123" spans="1:6">
      <c r="A123" s="4" t="s">
        <v>192</v>
      </c>
      <c r="B123" s="4" t="s">
        <v>205</v>
      </c>
      <c r="C123" s="4" t="s">
        <v>206</v>
      </c>
      <c r="D123" s="14">
        <v>99</v>
      </c>
      <c r="E123" s="15">
        <v>0.2187786960514233</v>
      </c>
      <c r="F123" s="14">
        <v>77.340909090909093</v>
      </c>
    </row>
    <row r="124" spans="1:6">
      <c r="A124" s="4" t="s">
        <v>192</v>
      </c>
      <c r="B124" s="4" t="s">
        <v>207</v>
      </c>
      <c r="C124" s="4" t="s">
        <v>208</v>
      </c>
      <c r="D124" s="14">
        <v>49.99</v>
      </c>
      <c r="E124" s="15">
        <v>0.21893469603011517</v>
      </c>
      <c r="F124" s="14">
        <v>39.045454545454547</v>
      </c>
    </row>
    <row r="125" spans="1:6">
      <c r="A125" s="4" t="s">
        <v>192</v>
      </c>
      <c r="B125" s="4" t="s">
        <v>209</v>
      </c>
      <c r="C125" s="4" t="s">
        <v>210</v>
      </c>
      <c r="D125" s="14">
        <v>59</v>
      </c>
      <c r="E125" s="15">
        <v>0.21879815100154076</v>
      </c>
      <c r="F125" s="14">
        <v>46.090909090909093</v>
      </c>
    </row>
    <row r="126" spans="1:6">
      <c r="A126" s="4" t="s">
        <v>192</v>
      </c>
      <c r="B126" s="4" t="s">
        <v>211</v>
      </c>
      <c r="C126" s="4" t="s">
        <v>212</v>
      </c>
      <c r="D126" s="14">
        <v>119.99</v>
      </c>
      <c r="E126" s="15">
        <v>0.2187795952693028</v>
      </c>
      <c r="F126" s="14">
        <v>93.738636363636346</v>
      </c>
    </row>
    <row r="127" spans="1:6">
      <c r="A127" s="4" t="s">
        <v>192</v>
      </c>
      <c r="B127" s="4">
        <v>99052</v>
      </c>
      <c r="C127" s="4" t="s">
        <v>215</v>
      </c>
      <c r="D127" s="14">
        <v>259.99</v>
      </c>
      <c r="E127" s="15">
        <v>0.21876365874211945</v>
      </c>
      <c r="F127" s="14">
        <v>203.11363636363637</v>
      </c>
    </row>
    <row r="128" spans="1:6">
      <c r="A128" s="4" t="s">
        <v>192</v>
      </c>
      <c r="B128" s="4">
        <v>99060</v>
      </c>
      <c r="C128" s="4" t="s">
        <v>216</v>
      </c>
      <c r="D128" s="14">
        <v>429.99</v>
      </c>
      <c r="E128" s="15">
        <v>0.21877147248667517</v>
      </c>
      <c r="F128" s="14">
        <v>335.92045454545456</v>
      </c>
    </row>
    <row r="129" spans="1:6">
      <c r="A129" s="4" t="s">
        <v>192</v>
      </c>
      <c r="B129" s="4">
        <v>99051</v>
      </c>
      <c r="C129" s="4" t="s">
        <v>217</v>
      </c>
      <c r="D129" s="14">
        <v>299.99</v>
      </c>
      <c r="E129" s="15">
        <v>0.21876183751579592</v>
      </c>
      <c r="F129" s="14">
        <v>234.36363636363637</v>
      </c>
    </row>
    <row r="130" spans="1:6">
      <c r="A130" s="4" t="s">
        <v>192</v>
      </c>
      <c r="B130" s="4">
        <v>98050</v>
      </c>
      <c r="C130" s="4" t="s">
        <v>218</v>
      </c>
      <c r="D130" s="14">
        <v>24.99</v>
      </c>
      <c r="E130" s="15">
        <v>0.21877842045909268</v>
      </c>
      <c r="F130" s="14">
        <v>19.522727272727273</v>
      </c>
    </row>
    <row r="131" spans="1:6">
      <c r="A131" s="4" t="s">
        <v>192</v>
      </c>
      <c r="B131" s="4">
        <v>98052</v>
      </c>
      <c r="C131" s="4" t="s">
        <v>219</v>
      </c>
      <c r="D131" s="14">
        <v>24.99</v>
      </c>
      <c r="E131" s="15">
        <v>0.21877842045909268</v>
      </c>
      <c r="F131" s="14">
        <v>19.522727272727273</v>
      </c>
    </row>
    <row r="132" spans="1:6">
      <c r="A132" s="4" t="s">
        <v>192</v>
      </c>
      <c r="B132" s="4">
        <v>98056</v>
      </c>
      <c r="C132" s="4" t="s">
        <v>220</v>
      </c>
      <c r="D132" s="14">
        <v>24.99</v>
      </c>
      <c r="E132" s="15">
        <v>0.21877842045909268</v>
      </c>
      <c r="F132" s="14">
        <v>19.522727272727273</v>
      </c>
    </row>
    <row r="133" spans="1:6">
      <c r="A133" s="4" t="s">
        <v>192</v>
      </c>
      <c r="B133" s="4">
        <v>90092</v>
      </c>
      <c r="C133" s="4" t="s">
        <v>221</v>
      </c>
      <c r="D133" s="14">
        <v>149.99</v>
      </c>
      <c r="E133" s="15">
        <v>0.21873579450751268</v>
      </c>
      <c r="F133" s="14">
        <v>117.18181818181819</v>
      </c>
    </row>
    <row r="134" spans="1:6">
      <c r="A134" s="4" t="s">
        <v>192</v>
      </c>
      <c r="B134" s="4">
        <v>99050</v>
      </c>
      <c r="C134" s="4" t="s">
        <v>222</v>
      </c>
      <c r="D134" s="14">
        <v>379.99</v>
      </c>
      <c r="E134" s="15">
        <v>0.21875934534162378</v>
      </c>
      <c r="F134" s="14">
        <v>296.86363636363637</v>
      </c>
    </row>
    <row r="135" spans="1:6">
      <c r="A135" s="4" t="s">
        <v>192</v>
      </c>
      <c r="B135" s="4" t="s">
        <v>223</v>
      </c>
      <c r="C135" s="4" t="s">
        <v>224</v>
      </c>
      <c r="D135" s="14">
        <v>549</v>
      </c>
      <c r="E135" s="15">
        <v>0.21735800629243252</v>
      </c>
      <c r="F135" s="14">
        <v>429.67045454545456</v>
      </c>
    </row>
    <row r="136" spans="1:6">
      <c r="A136" s="4" t="s">
        <v>192</v>
      </c>
      <c r="B136" s="4">
        <v>99053</v>
      </c>
      <c r="C136" s="4" t="s">
        <v>225</v>
      </c>
      <c r="D136" s="14">
        <v>529.99</v>
      </c>
      <c r="E136" s="15">
        <v>0.21876742099765178</v>
      </c>
      <c r="F136" s="14">
        <v>414.0454545454545</v>
      </c>
    </row>
    <row r="137" spans="1:6">
      <c r="A137" s="4" t="s">
        <v>192</v>
      </c>
      <c r="B137" s="4">
        <v>99054</v>
      </c>
      <c r="C137" s="4" t="s">
        <v>226</v>
      </c>
      <c r="D137" s="14">
        <v>549.99</v>
      </c>
      <c r="E137" s="15">
        <v>0.21876678749530987</v>
      </c>
      <c r="F137" s="14">
        <v>429.6704545454545</v>
      </c>
    </row>
    <row r="138" spans="1:6">
      <c r="A138" s="4" t="s">
        <v>192</v>
      </c>
      <c r="B138" s="4" t="s">
        <v>228</v>
      </c>
      <c r="C138" s="4" t="s">
        <v>229</v>
      </c>
      <c r="D138" s="14">
        <v>499</v>
      </c>
      <c r="E138" s="15">
        <v>0.2187556932045911</v>
      </c>
      <c r="F138" s="14">
        <v>389.84090909090901</v>
      </c>
    </row>
    <row r="139" spans="1:6">
      <c r="A139" s="4" t="s">
        <v>192</v>
      </c>
      <c r="B139" s="4">
        <v>90040</v>
      </c>
      <c r="C139" s="4" t="s">
        <v>234</v>
      </c>
      <c r="D139" s="14">
        <v>349.99</v>
      </c>
      <c r="E139" s="15">
        <v>0.21874391216372413</v>
      </c>
      <c r="F139" s="14">
        <v>273.43181818181819</v>
      </c>
    </row>
    <row r="140" spans="1:6">
      <c r="A140" s="4" t="s">
        <v>192</v>
      </c>
      <c r="B140" s="4" t="s">
        <v>237</v>
      </c>
      <c r="C140" s="4" t="s">
        <v>238</v>
      </c>
      <c r="D140" s="14">
        <v>79.989999999999995</v>
      </c>
      <c r="E140" s="15">
        <v>0.21879439475388962</v>
      </c>
      <c r="F140" s="14">
        <v>62.488636363636367</v>
      </c>
    </row>
    <row r="141" spans="1:6">
      <c r="A141" s="4" t="s">
        <v>213</v>
      </c>
      <c r="B141" s="4">
        <v>99057</v>
      </c>
      <c r="C141" s="4" t="s">
        <v>214</v>
      </c>
      <c r="D141" s="14">
        <v>639.99</v>
      </c>
      <c r="E141" s="15">
        <v>0.21866676086918424</v>
      </c>
      <c r="F141" s="14">
        <v>500.04545971133075</v>
      </c>
    </row>
    <row r="142" spans="1:6">
      <c r="A142" s="4" t="s">
        <v>213</v>
      </c>
      <c r="B142" s="4">
        <v>99059</v>
      </c>
      <c r="C142" s="4" t="s">
        <v>227</v>
      </c>
      <c r="D142" s="14">
        <v>1369.99</v>
      </c>
      <c r="E142" s="15">
        <v>0.21875673943207286</v>
      </c>
      <c r="F142" s="14">
        <v>1070.2954545454545</v>
      </c>
    </row>
    <row r="143" spans="1:6">
      <c r="A143" s="4" t="s">
        <v>213</v>
      </c>
      <c r="B143" s="4">
        <v>99058</v>
      </c>
      <c r="C143" s="4" t="s">
        <v>230</v>
      </c>
      <c r="D143" s="14">
        <v>1199.99</v>
      </c>
      <c r="E143" s="15">
        <v>0.21875295930496386</v>
      </c>
      <c r="F143" s="14">
        <v>937.48863636363649</v>
      </c>
    </row>
    <row r="144" spans="1:6">
      <c r="A144" s="4" t="s">
        <v>213</v>
      </c>
      <c r="B144" s="4" t="s">
        <v>231</v>
      </c>
      <c r="C144" s="4" t="s">
        <v>232</v>
      </c>
      <c r="D144" s="14">
        <v>899.99</v>
      </c>
      <c r="E144" s="15">
        <v>0.21875394575091234</v>
      </c>
      <c r="F144" s="14">
        <v>703.11363636363637</v>
      </c>
    </row>
    <row r="145" spans="1:6">
      <c r="A145" s="4" t="s">
        <v>213</v>
      </c>
      <c r="B145" s="4">
        <v>99056</v>
      </c>
      <c r="C145" s="4" t="s">
        <v>233</v>
      </c>
      <c r="D145" s="14">
        <v>859.99</v>
      </c>
      <c r="E145" s="15">
        <v>0.21875412927634463</v>
      </c>
      <c r="F145" s="14">
        <v>671.86363636363637</v>
      </c>
    </row>
    <row r="146" spans="1:6">
      <c r="A146" s="4" t="s">
        <v>213</v>
      </c>
      <c r="B146" s="4" t="s">
        <v>235</v>
      </c>
      <c r="C146" s="4" t="s">
        <v>236</v>
      </c>
      <c r="D146" s="14">
        <v>699.99</v>
      </c>
      <c r="E146" s="15">
        <v>0.21875507312442122</v>
      </c>
      <c r="F146" s="14">
        <v>546.86363636363637</v>
      </c>
    </row>
    <row r="147" spans="1:6">
      <c r="A147" s="4" t="s">
        <v>239</v>
      </c>
      <c r="B147" s="4" t="s">
        <v>240</v>
      </c>
      <c r="C147" s="4" t="s">
        <v>241</v>
      </c>
      <c r="D147" s="14">
        <v>9625</v>
      </c>
      <c r="E147" s="15">
        <v>3.3870129870129828E-2</v>
      </c>
      <c r="F147" s="14">
        <v>9299</v>
      </c>
    </row>
    <row r="148" spans="1:6">
      <c r="A148" s="4" t="s">
        <v>239</v>
      </c>
      <c r="B148" s="4" t="s">
        <v>242</v>
      </c>
      <c r="C148" s="4" t="s">
        <v>243</v>
      </c>
      <c r="D148" s="14">
        <v>11025</v>
      </c>
      <c r="E148" s="15">
        <v>5.2244897959183634E-2</v>
      </c>
      <c r="F148" s="14">
        <v>10449</v>
      </c>
    </row>
    <row r="149" spans="1:6">
      <c r="A149" s="4" t="s">
        <v>239</v>
      </c>
      <c r="B149" s="4" t="s">
        <v>244</v>
      </c>
      <c r="C149" s="4" t="s">
        <v>245</v>
      </c>
      <c r="D149" s="14">
        <v>3776</v>
      </c>
      <c r="E149" s="15"/>
      <c r="F149" s="14">
        <v>3776</v>
      </c>
    </row>
    <row r="150" spans="1:6">
      <c r="A150" s="4" t="s">
        <v>239</v>
      </c>
      <c r="B150" s="4" t="s">
        <v>246</v>
      </c>
      <c r="C150" s="4" t="s">
        <v>247</v>
      </c>
      <c r="D150" s="14">
        <v>4376</v>
      </c>
      <c r="E150" s="15"/>
      <c r="F150" s="14">
        <v>4376</v>
      </c>
    </row>
    <row r="151" spans="1:6">
      <c r="A151" s="4" t="s">
        <v>239</v>
      </c>
      <c r="B151" s="4" t="s">
        <v>248</v>
      </c>
      <c r="C151" s="4" t="s">
        <v>249</v>
      </c>
      <c r="D151" s="14">
        <v>2499</v>
      </c>
      <c r="E151" s="15"/>
      <c r="F151" s="14">
        <v>2499</v>
      </c>
    </row>
    <row r="152" spans="1:6">
      <c r="A152" s="4" t="s">
        <v>239</v>
      </c>
      <c r="B152" s="4" t="s">
        <v>250</v>
      </c>
      <c r="C152" s="4" t="s">
        <v>251</v>
      </c>
      <c r="D152" s="14">
        <v>6499</v>
      </c>
      <c r="E152" s="15"/>
      <c r="F152" s="14">
        <v>6499</v>
      </c>
    </row>
    <row r="153" spans="1:6">
      <c r="A153" s="4" t="s">
        <v>239</v>
      </c>
      <c r="B153" s="4" t="s">
        <v>252</v>
      </c>
      <c r="C153" s="4" t="s">
        <v>253</v>
      </c>
      <c r="D153" s="14">
        <v>1299</v>
      </c>
      <c r="E153" s="15"/>
      <c r="F153" s="14">
        <v>1299</v>
      </c>
    </row>
    <row r="154" spans="1:6">
      <c r="A154" s="4" t="s">
        <v>239</v>
      </c>
      <c r="B154" s="4" t="s">
        <v>254</v>
      </c>
      <c r="C154" s="4" t="s">
        <v>255</v>
      </c>
      <c r="D154" s="14">
        <v>2499</v>
      </c>
      <c r="E154" s="15"/>
      <c r="F154" s="14">
        <v>2499</v>
      </c>
    </row>
    <row r="155" spans="1:6">
      <c r="A155" s="4" t="s">
        <v>239</v>
      </c>
      <c r="B155" s="4" t="s">
        <v>256</v>
      </c>
      <c r="C155" s="4" t="s">
        <v>257</v>
      </c>
      <c r="D155" s="14">
        <v>499</v>
      </c>
      <c r="E155" s="15">
        <v>0.11111111111111105</v>
      </c>
      <c r="F155" s="14">
        <v>443.5555555555556</v>
      </c>
    </row>
    <row r="156" spans="1:6">
      <c r="A156" s="4" t="s">
        <v>239</v>
      </c>
      <c r="B156" s="4" t="s">
        <v>258</v>
      </c>
      <c r="C156" s="4" t="s">
        <v>259</v>
      </c>
      <c r="D156" s="14">
        <v>849</v>
      </c>
      <c r="E156" s="15">
        <v>0.11111111111111105</v>
      </c>
      <c r="F156" s="14">
        <v>754.66666666666674</v>
      </c>
    </row>
    <row r="157" spans="1:6">
      <c r="A157" s="4" t="s">
        <v>239</v>
      </c>
      <c r="B157" s="4" t="s">
        <v>260</v>
      </c>
      <c r="C157" s="4" t="s">
        <v>261</v>
      </c>
      <c r="D157" s="14">
        <v>1099</v>
      </c>
      <c r="E157" s="15">
        <v>0.11111111111111105</v>
      </c>
      <c r="F157" s="14">
        <v>976.88888888888891</v>
      </c>
    </row>
    <row r="158" spans="1:6">
      <c r="A158" s="4" t="s">
        <v>239</v>
      </c>
      <c r="B158" s="4" t="s">
        <v>262</v>
      </c>
      <c r="C158" s="4" t="s">
        <v>263</v>
      </c>
      <c r="D158" s="14">
        <v>499</v>
      </c>
      <c r="E158" s="15">
        <v>0.11111111111111105</v>
      </c>
      <c r="F158" s="14">
        <v>443.5555555555556</v>
      </c>
    </row>
    <row r="159" spans="1:6">
      <c r="A159" s="4" t="s">
        <v>239</v>
      </c>
      <c r="B159" s="4" t="s">
        <v>264</v>
      </c>
      <c r="C159" s="4" t="s">
        <v>265</v>
      </c>
      <c r="D159" s="14">
        <v>299</v>
      </c>
      <c r="E159" s="15">
        <v>0.11111111111111116</v>
      </c>
      <c r="F159" s="14">
        <v>265.77777777777777</v>
      </c>
    </row>
    <row r="160" spans="1:6">
      <c r="A160" s="4" t="s">
        <v>239</v>
      </c>
      <c r="B160" s="4" t="s">
        <v>266</v>
      </c>
      <c r="C160" s="4" t="s">
        <v>267</v>
      </c>
      <c r="D160" s="14">
        <v>449</v>
      </c>
      <c r="E160" s="15">
        <v>0.11111111111111105</v>
      </c>
      <c r="F160" s="14">
        <v>399.11111111111114</v>
      </c>
    </row>
    <row r="161" spans="1:6">
      <c r="A161" s="4" t="s">
        <v>239</v>
      </c>
      <c r="B161" s="4" t="s">
        <v>268</v>
      </c>
      <c r="C161" s="4" t="s">
        <v>269</v>
      </c>
      <c r="D161" s="14">
        <v>549</v>
      </c>
      <c r="E161" s="15">
        <v>0.11111111111111105</v>
      </c>
      <c r="F161" s="14">
        <v>488.00000000000006</v>
      </c>
    </row>
    <row r="162" spans="1:6">
      <c r="A162" s="4" t="s">
        <v>239</v>
      </c>
      <c r="B162" s="4" t="s">
        <v>270</v>
      </c>
      <c r="C162" s="4" t="s">
        <v>271</v>
      </c>
      <c r="D162" s="14">
        <v>299</v>
      </c>
      <c r="E162" s="15">
        <v>0.11111111111111116</v>
      </c>
      <c r="F162" s="14">
        <v>265.77777777777777</v>
      </c>
    </row>
    <row r="163" spans="1:6">
      <c r="A163" s="4" t="s">
        <v>239</v>
      </c>
      <c r="B163" s="4" t="s">
        <v>272</v>
      </c>
      <c r="C163" s="4" t="s">
        <v>273</v>
      </c>
      <c r="D163" s="14">
        <v>999</v>
      </c>
      <c r="E163" s="15">
        <v>0.11111111111111116</v>
      </c>
      <c r="F163" s="14">
        <v>888</v>
      </c>
    </row>
    <row r="164" spans="1:6">
      <c r="A164" s="4" t="s">
        <v>239</v>
      </c>
      <c r="B164" s="4" t="s">
        <v>274</v>
      </c>
      <c r="C164" s="4" t="s">
        <v>275</v>
      </c>
      <c r="D164" s="14">
        <v>1749</v>
      </c>
      <c r="E164" s="15">
        <v>0.11111111111111105</v>
      </c>
      <c r="F164" s="14">
        <v>1554.6666666666667</v>
      </c>
    </row>
    <row r="165" spans="1:6">
      <c r="A165" s="4" t="s">
        <v>239</v>
      </c>
      <c r="B165" s="4" t="s">
        <v>276</v>
      </c>
      <c r="C165" s="4" t="s">
        <v>277</v>
      </c>
      <c r="D165" s="14">
        <v>2399</v>
      </c>
      <c r="E165" s="15">
        <v>0.11111111111111116</v>
      </c>
      <c r="F165" s="14">
        <v>2132.4444444444443</v>
      </c>
    </row>
    <row r="166" spans="1:6">
      <c r="A166" s="4" t="s">
        <v>239</v>
      </c>
      <c r="B166" s="4" t="s">
        <v>278</v>
      </c>
      <c r="C166" s="4" t="s">
        <v>279</v>
      </c>
      <c r="D166" s="14">
        <v>999</v>
      </c>
      <c r="E166" s="15">
        <v>0.11111111111111116</v>
      </c>
      <c r="F166" s="14">
        <v>888</v>
      </c>
    </row>
    <row r="167" spans="1:6">
      <c r="A167" s="4" t="s">
        <v>239</v>
      </c>
      <c r="B167" s="4" t="s">
        <v>280</v>
      </c>
      <c r="C167" s="4" t="s">
        <v>281</v>
      </c>
      <c r="D167" s="14">
        <v>600</v>
      </c>
      <c r="E167" s="15">
        <v>0.11111111111111105</v>
      </c>
      <c r="F167" s="14">
        <v>533.33333333333337</v>
      </c>
    </row>
    <row r="168" spans="1:6">
      <c r="A168" s="4" t="s">
        <v>239</v>
      </c>
      <c r="B168" s="4" t="s">
        <v>282</v>
      </c>
      <c r="C168" s="4" t="s">
        <v>864</v>
      </c>
      <c r="D168" s="14">
        <v>600</v>
      </c>
      <c r="E168" s="15">
        <v>0.11111111111111105</v>
      </c>
      <c r="F168" s="14">
        <v>533.33333333333337</v>
      </c>
    </row>
    <row r="169" spans="1:6">
      <c r="A169" s="4" t="s">
        <v>239</v>
      </c>
      <c r="B169" s="4" t="s">
        <v>283</v>
      </c>
      <c r="C169" s="4" t="s">
        <v>284</v>
      </c>
      <c r="D169" s="14">
        <v>399</v>
      </c>
      <c r="E169" s="15">
        <v>0.11111111111111105</v>
      </c>
      <c r="F169" s="14">
        <v>354.66666666666669</v>
      </c>
    </row>
    <row r="170" spans="1:6">
      <c r="A170" s="4" t="s">
        <v>239</v>
      </c>
      <c r="B170" s="4" t="s">
        <v>285</v>
      </c>
      <c r="C170" s="4" t="s">
        <v>286</v>
      </c>
      <c r="D170" s="14">
        <v>749</v>
      </c>
      <c r="E170" s="15">
        <v>0.11111111111111105</v>
      </c>
      <c r="F170" s="14">
        <v>665.77777777777783</v>
      </c>
    </row>
    <row r="171" spans="1:6">
      <c r="A171" s="4" t="s">
        <v>239</v>
      </c>
      <c r="B171" s="4" t="s">
        <v>287</v>
      </c>
      <c r="C171" s="4" t="s">
        <v>288</v>
      </c>
      <c r="D171" s="14">
        <v>999</v>
      </c>
      <c r="E171" s="15">
        <v>0.11111111111111116</v>
      </c>
      <c r="F171" s="14">
        <v>888</v>
      </c>
    </row>
    <row r="172" spans="1:6">
      <c r="A172" s="4" t="s">
        <v>239</v>
      </c>
      <c r="B172" s="4" t="s">
        <v>289</v>
      </c>
      <c r="C172" s="4" t="s">
        <v>290</v>
      </c>
      <c r="D172" s="14">
        <v>399</v>
      </c>
      <c r="E172" s="15">
        <v>0.11111111111111105</v>
      </c>
      <c r="F172" s="14">
        <v>354.66666666666669</v>
      </c>
    </row>
    <row r="173" spans="1:6">
      <c r="A173" s="4" t="s">
        <v>239</v>
      </c>
      <c r="B173" s="4" t="s">
        <v>291</v>
      </c>
      <c r="C173" s="4" t="s">
        <v>292</v>
      </c>
      <c r="D173" s="14">
        <v>199</v>
      </c>
      <c r="E173" s="15">
        <v>0.11111111111111094</v>
      </c>
      <c r="F173" s="14">
        <v>176.88888888888891</v>
      </c>
    </row>
    <row r="174" spans="1:6">
      <c r="A174" s="4" t="s">
        <v>239</v>
      </c>
      <c r="B174" s="4" t="s">
        <v>293</v>
      </c>
      <c r="C174" s="4" t="s">
        <v>294</v>
      </c>
      <c r="D174" s="14">
        <v>349</v>
      </c>
      <c r="E174" s="15">
        <v>0.11111111111111105</v>
      </c>
      <c r="F174" s="14">
        <v>310.22222222222223</v>
      </c>
    </row>
    <row r="175" spans="1:6">
      <c r="A175" s="4" t="s">
        <v>239</v>
      </c>
      <c r="B175" s="4" t="s">
        <v>295</v>
      </c>
      <c r="C175" s="4" t="s">
        <v>296</v>
      </c>
      <c r="D175" s="14">
        <v>449</v>
      </c>
      <c r="E175" s="15">
        <v>0.11111111111111105</v>
      </c>
      <c r="F175" s="14">
        <v>399.11111111111114</v>
      </c>
    </row>
    <row r="176" spans="1:6">
      <c r="A176" s="4" t="s">
        <v>239</v>
      </c>
      <c r="B176" s="4" t="s">
        <v>297</v>
      </c>
      <c r="C176" s="4" t="s">
        <v>298</v>
      </c>
      <c r="D176" s="14">
        <v>199</v>
      </c>
      <c r="E176" s="15">
        <v>0.11111111111111094</v>
      </c>
      <c r="F176" s="14">
        <v>176.88888888888891</v>
      </c>
    </row>
    <row r="177" spans="1:6">
      <c r="A177" s="4" t="s">
        <v>239</v>
      </c>
      <c r="B177" s="4" t="s">
        <v>299</v>
      </c>
      <c r="C177" s="4" t="s">
        <v>300</v>
      </c>
      <c r="D177" s="14">
        <v>799</v>
      </c>
      <c r="E177" s="15">
        <v>0.11111111111111105</v>
      </c>
      <c r="F177" s="14">
        <v>710.22222222222229</v>
      </c>
    </row>
    <row r="178" spans="1:6">
      <c r="A178" s="4" t="s">
        <v>239</v>
      </c>
      <c r="B178" s="4" t="s">
        <v>301</v>
      </c>
      <c r="C178" s="4" t="s">
        <v>302</v>
      </c>
      <c r="D178" s="14">
        <v>1549</v>
      </c>
      <c r="E178" s="15">
        <v>0.11111111111111105</v>
      </c>
      <c r="F178" s="14">
        <v>1376.8888888888889</v>
      </c>
    </row>
    <row r="179" spans="1:6">
      <c r="A179" s="4" t="s">
        <v>239</v>
      </c>
      <c r="B179" s="4" t="s">
        <v>303</v>
      </c>
      <c r="C179" s="4" t="s">
        <v>304</v>
      </c>
      <c r="D179" s="14">
        <v>2199</v>
      </c>
      <c r="E179" s="15">
        <v>0.11111111111111105</v>
      </c>
      <c r="F179" s="14">
        <v>1954.6666666666667</v>
      </c>
    </row>
    <row r="180" spans="1:6">
      <c r="A180" s="4" t="s">
        <v>239</v>
      </c>
      <c r="B180" s="4" t="s">
        <v>305</v>
      </c>
      <c r="C180" s="4" t="s">
        <v>306</v>
      </c>
      <c r="D180" s="14">
        <v>799</v>
      </c>
      <c r="E180" s="15">
        <v>0.11111111111111105</v>
      </c>
      <c r="F180" s="14">
        <v>710.22222222222229</v>
      </c>
    </row>
    <row r="181" spans="1:6">
      <c r="A181" s="4" t="s">
        <v>239</v>
      </c>
      <c r="B181" s="4" t="s">
        <v>307</v>
      </c>
      <c r="C181" s="4" t="s">
        <v>308</v>
      </c>
      <c r="D181" s="14">
        <v>500</v>
      </c>
      <c r="E181" s="15">
        <v>0.11111111111111105</v>
      </c>
      <c r="F181" s="14">
        <v>444.44444444444446</v>
      </c>
    </row>
    <row r="182" spans="1:6">
      <c r="A182" s="4" t="s">
        <v>239</v>
      </c>
      <c r="B182" s="4" t="s">
        <v>309</v>
      </c>
      <c r="C182" s="4" t="s">
        <v>865</v>
      </c>
      <c r="D182" s="14">
        <v>500</v>
      </c>
      <c r="E182" s="15">
        <v>0.11111111111111105</v>
      </c>
      <c r="F182" s="14">
        <v>444.44444444444446</v>
      </c>
    </row>
    <row r="183" spans="1:6">
      <c r="A183" s="4" t="s">
        <v>239</v>
      </c>
      <c r="B183" s="4" t="s">
        <v>310</v>
      </c>
      <c r="C183" s="4" t="s">
        <v>311</v>
      </c>
      <c r="D183" s="14">
        <v>1250</v>
      </c>
      <c r="E183" s="15">
        <v>0.11111111111111116</v>
      </c>
      <c r="F183" s="14">
        <v>1111.1111111111111</v>
      </c>
    </row>
    <row r="184" spans="1:6">
      <c r="A184" s="4" t="s">
        <v>239</v>
      </c>
      <c r="B184" s="4" t="s">
        <v>312</v>
      </c>
      <c r="C184" s="4" t="s">
        <v>313</v>
      </c>
      <c r="D184" s="14">
        <v>9.99</v>
      </c>
      <c r="E184" s="15">
        <v>0.11111111111111105</v>
      </c>
      <c r="F184" s="14">
        <v>8.8800000000000008</v>
      </c>
    </row>
    <row r="185" spans="1:6">
      <c r="A185" s="4" t="s">
        <v>239</v>
      </c>
      <c r="B185" s="4" t="s">
        <v>314</v>
      </c>
      <c r="C185" s="4" t="s">
        <v>315</v>
      </c>
      <c r="D185" s="14">
        <v>9.99</v>
      </c>
      <c r="E185" s="15">
        <v>0.11111111111111105</v>
      </c>
      <c r="F185" s="14">
        <v>8.8800000000000008</v>
      </c>
    </row>
    <row r="186" spans="1:6">
      <c r="A186" s="4" t="s">
        <v>239</v>
      </c>
      <c r="B186" s="4" t="s">
        <v>316</v>
      </c>
      <c r="C186" s="4" t="s">
        <v>317</v>
      </c>
      <c r="D186" s="14">
        <v>99.99</v>
      </c>
      <c r="E186" s="15">
        <v>0.11111111111111094</v>
      </c>
      <c r="F186" s="14">
        <v>88.88000000000001</v>
      </c>
    </row>
    <row r="187" spans="1:6">
      <c r="A187" s="4" t="s">
        <v>239</v>
      </c>
      <c r="B187" s="4" t="s">
        <v>318</v>
      </c>
      <c r="C187" s="4" t="s">
        <v>319</v>
      </c>
      <c r="D187" s="14">
        <v>125</v>
      </c>
      <c r="E187" s="15">
        <v>0.11111111111111105</v>
      </c>
      <c r="F187" s="14">
        <v>111.11111111111111</v>
      </c>
    </row>
    <row r="188" spans="1:6">
      <c r="A188" s="4" t="s">
        <v>239</v>
      </c>
      <c r="B188" s="4" t="s">
        <v>320</v>
      </c>
      <c r="C188" s="4" t="s">
        <v>321</v>
      </c>
      <c r="D188" s="14">
        <v>9.99</v>
      </c>
      <c r="E188" s="15">
        <v>0.11111111111111105</v>
      </c>
      <c r="F188" s="14">
        <v>8.8800000000000008</v>
      </c>
    </row>
    <row r="189" spans="1:6">
      <c r="A189" s="4" t="s">
        <v>239</v>
      </c>
      <c r="B189" s="4" t="s">
        <v>322</v>
      </c>
      <c r="C189" s="4" t="s">
        <v>323</v>
      </c>
      <c r="D189" s="14">
        <v>80</v>
      </c>
      <c r="E189" s="15">
        <v>0.11111111111111105</v>
      </c>
      <c r="F189" s="14">
        <v>71.111111111111114</v>
      </c>
    </row>
    <row r="190" spans="1:6">
      <c r="A190" s="4" t="s">
        <v>239</v>
      </c>
      <c r="B190" s="4" t="s">
        <v>324</v>
      </c>
      <c r="C190" s="4" t="s">
        <v>325</v>
      </c>
      <c r="D190" s="14">
        <v>30</v>
      </c>
      <c r="E190" s="15">
        <v>0.11111111111111116</v>
      </c>
      <c r="F190" s="14">
        <v>26.666666666666664</v>
      </c>
    </row>
    <row r="191" spans="1:6">
      <c r="A191" s="4" t="s">
        <v>239</v>
      </c>
      <c r="B191" s="4" t="s">
        <v>326</v>
      </c>
      <c r="C191" s="4" t="s">
        <v>327</v>
      </c>
      <c r="D191" s="14">
        <v>39.99</v>
      </c>
      <c r="E191" s="15">
        <v>0.11111111111111094</v>
      </c>
      <c r="F191" s="14">
        <v>35.546666666666674</v>
      </c>
    </row>
    <row r="192" spans="1:6">
      <c r="A192" s="4" t="s">
        <v>239</v>
      </c>
      <c r="B192" s="4" t="s">
        <v>328</v>
      </c>
      <c r="C192" s="4" t="s">
        <v>329</v>
      </c>
      <c r="D192" s="14">
        <v>19.989999999999998</v>
      </c>
      <c r="E192" s="15">
        <v>0.11111111111111105</v>
      </c>
      <c r="F192" s="14">
        <v>17.768888888888888</v>
      </c>
    </row>
    <row r="193" spans="1:6">
      <c r="A193" s="4" t="s">
        <v>239</v>
      </c>
      <c r="B193" s="4" t="s">
        <v>330</v>
      </c>
      <c r="C193" s="4" t="s">
        <v>331</v>
      </c>
      <c r="D193" s="14">
        <v>39.99</v>
      </c>
      <c r="E193" s="15">
        <v>0.11111111111111094</v>
      </c>
      <c r="F193" s="14">
        <v>35.546666666666674</v>
      </c>
    </row>
    <row r="194" spans="1:6">
      <c r="A194" s="4" t="s">
        <v>239</v>
      </c>
      <c r="B194" s="4" t="s">
        <v>332</v>
      </c>
      <c r="C194" s="4" t="s">
        <v>333</v>
      </c>
      <c r="D194" s="14">
        <v>59.99</v>
      </c>
      <c r="E194" s="15">
        <v>0.11111111111111116</v>
      </c>
      <c r="F194" s="14">
        <v>53.324444444444445</v>
      </c>
    </row>
    <row r="195" spans="1:6">
      <c r="A195" s="4" t="s">
        <v>239</v>
      </c>
      <c r="B195" s="4" t="s">
        <v>334</v>
      </c>
      <c r="C195" s="4" t="s">
        <v>335</v>
      </c>
      <c r="D195" s="14">
        <v>199</v>
      </c>
      <c r="E195" s="15">
        <v>0.11111111111111094</v>
      </c>
      <c r="F195" s="14">
        <v>176.88888888888891</v>
      </c>
    </row>
    <row r="196" spans="1:6">
      <c r="A196" s="4" t="s">
        <v>239</v>
      </c>
      <c r="B196" s="4" t="s">
        <v>336</v>
      </c>
      <c r="C196" s="4" t="s">
        <v>337</v>
      </c>
      <c r="D196" s="14">
        <v>199</v>
      </c>
      <c r="E196" s="15">
        <v>0.11111111111111094</v>
      </c>
      <c r="F196" s="14">
        <v>176.88888888888891</v>
      </c>
    </row>
    <row r="197" spans="1:6">
      <c r="A197" s="4" t="s">
        <v>239</v>
      </c>
      <c r="B197" s="4" t="s">
        <v>338</v>
      </c>
      <c r="C197" s="4" t="s">
        <v>339</v>
      </c>
      <c r="D197" s="14">
        <v>50</v>
      </c>
      <c r="E197" s="15">
        <v>0.11111111111111116</v>
      </c>
      <c r="F197" s="14">
        <v>44.444444444444443</v>
      </c>
    </row>
    <row r="198" spans="1:6">
      <c r="A198" s="4" t="s">
        <v>239</v>
      </c>
      <c r="B198" s="4" t="s">
        <v>340</v>
      </c>
      <c r="C198" s="4" t="s">
        <v>341</v>
      </c>
      <c r="D198" s="14">
        <v>18</v>
      </c>
      <c r="E198" s="15">
        <v>0.11111111111111116</v>
      </c>
      <c r="F198" s="14">
        <v>16</v>
      </c>
    </row>
    <row r="199" spans="1:6">
      <c r="A199" s="4" t="s">
        <v>239</v>
      </c>
      <c r="B199" s="4" t="s">
        <v>342</v>
      </c>
      <c r="C199" s="4" t="s">
        <v>343</v>
      </c>
      <c r="D199" s="14">
        <v>18</v>
      </c>
      <c r="E199" s="15">
        <v>0.11111111111111116</v>
      </c>
      <c r="F199" s="14">
        <v>16</v>
      </c>
    </row>
    <row r="200" spans="1:6">
      <c r="A200" s="4" t="s">
        <v>239</v>
      </c>
      <c r="B200" s="4" t="s">
        <v>344</v>
      </c>
      <c r="C200" s="4" t="s">
        <v>345</v>
      </c>
      <c r="D200" s="14">
        <v>18</v>
      </c>
      <c r="E200" s="15">
        <v>0.11111111111111116</v>
      </c>
      <c r="F200" s="14">
        <v>16</v>
      </c>
    </row>
    <row r="201" spans="1:6">
      <c r="A201" s="4" t="s">
        <v>239</v>
      </c>
      <c r="B201" s="4" t="s">
        <v>346</v>
      </c>
      <c r="C201" s="4" t="s">
        <v>347</v>
      </c>
      <c r="D201" s="14">
        <v>130</v>
      </c>
      <c r="E201" s="15">
        <v>0.11111111111111105</v>
      </c>
      <c r="F201" s="14">
        <v>115.55555555555557</v>
      </c>
    </row>
    <row r="202" spans="1:6">
      <c r="A202" s="4" t="s">
        <v>239</v>
      </c>
      <c r="B202" s="4" t="s">
        <v>348</v>
      </c>
      <c r="C202" s="4" t="s">
        <v>349</v>
      </c>
      <c r="D202" s="14">
        <v>48</v>
      </c>
      <c r="E202" s="15">
        <v>0.11111111111111105</v>
      </c>
      <c r="F202" s="14">
        <v>42.666666666666671</v>
      </c>
    </row>
    <row r="203" spans="1:6">
      <c r="A203" s="4" t="s">
        <v>239</v>
      </c>
      <c r="B203" s="4" t="s">
        <v>350</v>
      </c>
      <c r="C203" s="4" t="s">
        <v>351</v>
      </c>
      <c r="D203" s="14">
        <v>48</v>
      </c>
      <c r="E203" s="15">
        <v>0.11111111111111105</v>
      </c>
      <c r="F203" s="14">
        <v>42.666666666666671</v>
      </c>
    </row>
    <row r="204" spans="1:6">
      <c r="A204" s="4" t="s">
        <v>239</v>
      </c>
      <c r="B204" s="4" t="s">
        <v>352</v>
      </c>
      <c r="C204" s="4" t="s">
        <v>353</v>
      </c>
      <c r="D204" s="14">
        <v>48</v>
      </c>
      <c r="E204" s="15">
        <v>0.11111111111111105</v>
      </c>
      <c r="F204" s="14">
        <v>42.666666666666671</v>
      </c>
    </row>
    <row r="205" spans="1:6">
      <c r="A205" s="4" t="s">
        <v>239</v>
      </c>
      <c r="B205" s="4" t="s">
        <v>354</v>
      </c>
      <c r="C205" s="4" t="s">
        <v>355</v>
      </c>
      <c r="D205" s="14">
        <v>25</v>
      </c>
      <c r="E205" s="15">
        <v>0.11111111111111116</v>
      </c>
      <c r="F205" s="14">
        <v>22.222222222222221</v>
      </c>
    </row>
    <row r="206" spans="1:6">
      <c r="A206" s="4" t="s">
        <v>239</v>
      </c>
      <c r="B206" s="4" t="s">
        <v>356</v>
      </c>
      <c r="C206" s="4" t="s">
        <v>357</v>
      </c>
      <c r="D206" s="14">
        <v>25</v>
      </c>
      <c r="E206" s="15">
        <v>0.11111111111111116</v>
      </c>
      <c r="F206" s="14">
        <v>22.222222222222221</v>
      </c>
    </row>
    <row r="207" spans="1:6">
      <c r="A207" s="4" t="s">
        <v>239</v>
      </c>
      <c r="B207" s="4" t="s">
        <v>358</v>
      </c>
      <c r="C207" s="4" t="s">
        <v>359</v>
      </c>
      <c r="D207" s="14">
        <v>25</v>
      </c>
      <c r="E207" s="15">
        <v>0.11111111111111116</v>
      </c>
      <c r="F207" s="14">
        <v>22.222222222222221</v>
      </c>
    </row>
    <row r="208" spans="1:6">
      <c r="A208" s="4" t="s">
        <v>239</v>
      </c>
      <c r="B208" s="4" t="s">
        <v>360</v>
      </c>
      <c r="C208" s="4" t="s">
        <v>361</v>
      </c>
      <c r="D208" s="14">
        <v>25</v>
      </c>
      <c r="E208" s="15">
        <v>0.11111111111111116</v>
      </c>
      <c r="F208" s="14">
        <v>22.222222222222221</v>
      </c>
    </row>
    <row r="209" spans="1:6">
      <c r="A209" s="4" t="s">
        <v>239</v>
      </c>
      <c r="B209" s="4" t="s">
        <v>362</v>
      </c>
      <c r="C209" s="4" t="s">
        <v>363</v>
      </c>
      <c r="D209" s="14">
        <v>25</v>
      </c>
      <c r="E209" s="15">
        <v>0.11111111111111116</v>
      </c>
      <c r="F209" s="14">
        <v>22.222222222222221</v>
      </c>
    </row>
    <row r="210" spans="1:6">
      <c r="A210" s="4" t="s">
        <v>239</v>
      </c>
      <c r="B210" s="4" t="s">
        <v>364</v>
      </c>
      <c r="C210" s="4" t="s">
        <v>365</v>
      </c>
      <c r="D210" s="14">
        <v>18</v>
      </c>
      <c r="E210" s="15">
        <v>0.11111111111111116</v>
      </c>
      <c r="F210" s="14">
        <v>16</v>
      </c>
    </row>
    <row r="211" spans="1:6">
      <c r="A211" s="4" t="s">
        <v>239</v>
      </c>
      <c r="B211" s="4" t="s">
        <v>366</v>
      </c>
      <c r="C211" s="4" t="s">
        <v>367</v>
      </c>
      <c r="D211" s="14">
        <v>48</v>
      </c>
      <c r="E211" s="15">
        <v>0.11111111111111105</v>
      </c>
      <c r="F211" s="14">
        <v>42.666666666666671</v>
      </c>
    </row>
    <row r="212" spans="1:6">
      <c r="A212" s="4" t="s">
        <v>239</v>
      </c>
      <c r="B212" s="4" t="s">
        <v>368</v>
      </c>
      <c r="C212" s="4" t="s">
        <v>369</v>
      </c>
      <c r="D212" s="14">
        <v>65</v>
      </c>
      <c r="E212" s="15">
        <v>0.11111111111111105</v>
      </c>
      <c r="F212" s="14">
        <v>57.777777777777786</v>
      </c>
    </row>
    <row r="213" spans="1:6">
      <c r="A213" s="4" t="s">
        <v>239</v>
      </c>
      <c r="B213" s="4" t="s">
        <v>370</v>
      </c>
      <c r="C213" s="4" t="s">
        <v>371</v>
      </c>
      <c r="D213" s="14">
        <v>65</v>
      </c>
      <c r="E213" s="15">
        <v>0.11111111111111105</v>
      </c>
      <c r="F213" s="14">
        <v>57.777777777777786</v>
      </c>
    </row>
    <row r="214" spans="1:6">
      <c r="A214" s="4" t="s">
        <v>239</v>
      </c>
      <c r="B214" s="4" t="s">
        <v>372</v>
      </c>
      <c r="C214" s="4" t="s">
        <v>373</v>
      </c>
      <c r="D214" s="14">
        <v>65</v>
      </c>
      <c r="E214" s="15">
        <v>0.11111111111111105</v>
      </c>
      <c r="F214" s="14">
        <v>57.777777777777786</v>
      </c>
    </row>
    <row r="215" spans="1:6">
      <c r="A215" s="4" t="s">
        <v>239</v>
      </c>
      <c r="B215" s="4" t="s">
        <v>374</v>
      </c>
      <c r="C215" s="4" t="s">
        <v>375</v>
      </c>
      <c r="D215" s="14">
        <v>65</v>
      </c>
      <c r="E215" s="15">
        <v>0.11111111111111105</v>
      </c>
      <c r="F215" s="14">
        <v>57.777777777777786</v>
      </c>
    </row>
    <row r="216" spans="1:6">
      <c r="A216" s="4" t="s">
        <v>239</v>
      </c>
      <c r="B216" s="4" t="s">
        <v>376</v>
      </c>
      <c r="C216" s="4" t="s">
        <v>377</v>
      </c>
      <c r="D216" s="14">
        <v>65</v>
      </c>
      <c r="E216" s="15">
        <v>0.11111111111111105</v>
      </c>
      <c r="F216" s="14">
        <v>57.777777777777786</v>
      </c>
    </row>
    <row r="217" spans="1:6">
      <c r="A217" s="4" t="s">
        <v>239</v>
      </c>
      <c r="B217" s="4" t="s">
        <v>378</v>
      </c>
      <c r="C217" s="4" t="s">
        <v>379</v>
      </c>
      <c r="D217" s="14">
        <v>18</v>
      </c>
      <c r="E217" s="15">
        <v>0.11111111111111116</v>
      </c>
      <c r="F217" s="14">
        <v>16</v>
      </c>
    </row>
    <row r="218" spans="1:6">
      <c r="A218" s="4" t="s">
        <v>239</v>
      </c>
      <c r="B218" s="4" t="s">
        <v>380</v>
      </c>
      <c r="C218" s="4" t="s">
        <v>381</v>
      </c>
      <c r="D218" s="14">
        <v>18</v>
      </c>
      <c r="E218" s="15">
        <v>0.11111111111111116</v>
      </c>
      <c r="F218" s="14">
        <v>16</v>
      </c>
    </row>
    <row r="219" spans="1:6">
      <c r="A219" s="4" t="s">
        <v>239</v>
      </c>
      <c r="B219" s="4" t="s">
        <v>382</v>
      </c>
      <c r="C219" s="4" t="s">
        <v>383</v>
      </c>
      <c r="D219" s="14">
        <v>18</v>
      </c>
      <c r="E219" s="15">
        <v>0.11111111111111116</v>
      </c>
      <c r="F219" s="14">
        <v>16</v>
      </c>
    </row>
    <row r="220" spans="1:6">
      <c r="A220" s="4" t="s">
        <v>239</v>
      </c>
      <c r="B220" s="4" t="s">
        <v>384</v>
      </c>
      <c r="C220" s="4" t="s">
        <v>385</v>
      </c>
      <c r="D220" s="14">
        <v>18</v>
      </c>
      <c r="E220" s="15">
        <v>0.11111111111111116</v>
      </c>
      <c r="F220" s="14">
        <v>16</v>
      </c>
    </row>
    <row r="221" spans="1:6">
      <c r="A221" s="4" t="s">
        <v>239</v>
      </c>
      <c r="B221" s="4" t="s">
        <v>386</v>
      </c>
      <c r="C221" s="4" t="s">
        <v>387</v>
      </c>
      <c r="D221" s="14">
        <v>18</v>
      </c>
      <c r="E221" s="15">
        <v>0.11111111111111116</v>
      </c>
      <c r="F221" s="14">
        <v>16</v>
      </c>
    </row>
    <row r="222" spans="1:6">
      <c r="A222" s="4" t="s">
        <v>239</v>
      </c>
      <c r="B222" s="4" t="s">
        <v>388</v>
      </c>
      <c r="C222" s="4" t="s">
        <v>389</v>
      </c>
      <c r="D222" s="14">
        <v>18</v>
      </c>
      <c r="E222" s="15">
        <v>0.11111111111111116</v>
      </c>
      <c r="F222" s="14">
        <v>16</v>
      </c>
    </row>
    <row r="223" spans="1:6">
      <c r="A223" s="4" t="s">
        <v>239</v>
      </c>
      <c r="B223" s="4" t="s">
        <v>390</v>
      </c>
      <c r="C223" s="4" t="s">
        <v>391</v>
      </c>
      <c r="D223" s="14">
        <v>18</v>
      </c>
      <c r="E223" s="15">
        <v>0.11111111111111116</v>
      </c>
      <c r="F223" s="14">
        <v>16</v>
      </c>
    </row>
    <row r="224" spans="1:6">
      <c r="A224" s="4" t="s">
        <v>239</v>
      </c>
      <c r="B224" s="4" t="s">
        <v>392</v>
      </c>
      <c r="C224" s="4" t="s">
        <v>393</v>
      </c>
      <c r="D224" s="14">
        <v>18</v>
      </c>
      <c r="E224" s="15">
        <v>0.11111111111111116</v>
      </c>
      <c r="F224" s="14">
        <v>16</v>
      </c>
    </row>
    <row r="225" spans="1:6">
      <c r="A225" s="4" t="s">
        <v>239</v>
      </c>
      <c r="B225" s="4" t="s">
        <v>394</v>
      </c>
      <c r="C225" s="4" t="s">
        <v>395</v>
      </c>
      <c r="D225" s="14">
        <v>18</v>
      </c>
      <c r="E225" s="15">
        <v>0.11111111111111116</v>
      </c>
      <c r="F225" s="14">
        <v>16</v>
      </c>
    </row>
    <row r="226" spans="1:6">
      <c r="A226" s="4" t="s">
        <v>239</v>
      </c>
      <c r="B226" s="4" t="s">
        <v>396</v>
      </c>
      <c r="C226" s="4" t="s">
        <v>397</v>
      </c>
      <c r="D226" s="14">
        <v>18</v>
      </c>
      <c r="E226" s="15">
        <v>0.11111111111111116</v>
      </c>
      <c r="F226" s="14">
        <v>16</v>
      </c>
    </row>
    <row r="227" spans="1:6">
      <c r="A227" s="4" t="s">
        <v>239</v>
      </c>
      <c r="B227" s="4" t="s">
        <v>398</v>
      </c>
      <c r="C227" s="4" t="s">
        <v>399</v>
      </c>
      <c r="D227" s="14">
        <v>25</v>
      </c>
      <c r="E227" s="15">
        <v>0.11111111111111116</v>
      </c>
      <c r="F227" s="14">
        <v>22.222222222222221</v>
      </c>
    </row>
    <row r="228" spans="1:6">
      <c r="A228" s="4" t="s">
        <v>239</v>
      </c>
      <c r="B228" s="4" t="s">
        <v>400</v>
      </c>
      <c r="C228" s="4" t="s">
        <v>401</v>
      </c>
      <c r="D228" s="14">
        <v>25</v>
      </c>
      <c r="E228" s="15">
        <v>0.11111111111111116</v>
      </c>
      <c r="F228" s="14">
        <v>22.222222222222221</v>
      </c>
    </row>
    <row r="229" spans="1:6">
      <c r="A229" s="4" t="s">
        <v>239</v>
      </c>
      <c r="B229" s="4" t="s">
        <v>402</v>
      </c>
      <c r="C229" s="4" t="s">
        <v>403</v>
      </c>
      <c r="D229" s="14">
        <v>25</v>
      </c>
      <c r="E229" s="15">
        <v>0.11111111111111116</v>
      </c>
      <c r="F229" s="14">
        <v>22.222222222222221</v>
      </c>
    </row>
    <row r="230" spans="1:6">
      <c r="A230" s="4" t="s">
        <v>239</v>
      </c>
      <c r="B230" s="4" t="s">
        <v>404</v>
      </c>
      <c r="C230" s="4" t="s">
        <v>405</v>
      </c>
      <c r="D230" s="14">
        <v>18</v>
      </c>
      <c r="E230" s="15">
        <v>0.11111111111111116</v>
      </c>
      <c r="F230" s="14">
        <v>16</v>
      </c>
    </row>
    <row r="231" spans="1:6">
      <c r="A231" s="4" t="s">
        <v>239</v>
      </c>
      <c r="B231" s="4" t="s">
        <v>406</v>
      </c>
      <c r="C231" s="4" t="s">
        <v>407</v>
      </c>
      <c r="D231" s="14">
        <v>48</v>
      </c>
      <c r="E231" s="15">
        <v>0.11111111111111105</v>
      </c>
      <c r="F231" s="14">
        <v>42.666666666666671</v>
      </c>
    </row>
    <row r="232" spans="1:6">
      <c r="A232" s="4" t="s">
        <v>239</v>
      </c>
      <c r="B232" s="4" t="s">
        <v>408</v>
      </c>
      <c r="C232" s="4" t="s">
        <v>409</v>
      </c>
      <c r="D232" s="14">
        <v>48</v>
      </c>
      <c r="E232" s="15">
        <v>0.11111111111111105</v>
      </c>
      <c r="F232" s="14">
        <v>42.666666666666671</v>
      </c>
    </row>
    <row r="233" spans="1:6">
      <c r="A233" s="4" t="s">
        <v>239</v>
      </c>
      <c r="B233" s="4" t="s">
        <v>410</v>
      </c>
      <c r="C233" s="4" t="s">
        <v>411</v>
      </c>
      <c r="D233" s="14">
        <v>48</v>
      </c>
      <c r="E233" s="15">
        <v>0.11111111111111105</v>
      </c>
      <c r="F233" s="14">
        <v>42.666666666666671</v>
      </c>
    </row>
    <row r="234" spans="1:6">
      <c r="A234" s="4" t="s">
        <v>239</v>
      </c>
      <c r="B234" s="4" t="s">
        <v>412</v>
      </c>
      <c r="C234" s="4" t="s">
        <v>413</v>
      </c>
      <c r="D234" s="14">
        <v>48</v>
      </c>
      <c r="E234" s="15">
        <v>0.11111111111111105</v>
      </c>
      <c r="F234" s="14">
        <v>42.666666666666671</v>
      </c>
    </row>
    <row r="235" spans="1:6">
      <c r="A235" s="4" t="s">
        <v>239</v>
      </c>
      <c r="B235" s="4" t="s">
        <v>414</v>
      </c>
      <c r="C235" s="4" t="s">
        <v>415</v>
      </c>
      <c r="D235" s="14">
        <v>48</v>
      </c>
      <c r="E235" s="15">
        <v>0.11111111111111105</v>
      </c>
      <c r="F235" s="14">
        <v>42.666666666666671</v>
      </c>
    </row>
    <row r="236" spans="1:6">
      <c r="A236" s="4" t="s">
        <v>239</v>
      </c>
      <c r="B236" s="4" t="s">
        <v>416</v>
      </c>
      <c r="C236" s="4" t="s">
        <v>417</v>
      </c>
      <c r="D236" s="14">
        <v>48</v>
      </c>
      <c r="E236" s="15">
        <v>0.11111111111111105</v>
      </c>
      <c r="F236" s="14">
        <v>42.666666666666671</v>
      </c>
    </row>
    <row r="237" spans="1:6">
      <c r="A237" s="4" t="s">
        <v>239</v>
      </c>
      <c r="B237" s="4" t="s">
        <v>418</v>
      </c>
      <c r="C237" s="4" t="s">
        <v>419</v>
      </c>
      <c r="D237" s="14">
        <v>48</v>
      </c>
      <c r="E237" s="15">
        <v>0.11111111111111105</v>
      </c>
      <c r="F237" s="14">
        <v>42.666666666666671</v>
      </c>
    </row>
    <row r="238" spans="1:6">
      <c r="A238" s="4" t="s">
        <v>239</v>
      </c>
      <c r="B238" s="4" t="s">
        <v>420</v>
      </c>
      <c r="C238" s="4" t="s">
        <v>421</v>
      </c>
      <c r="D238" s="14">
        <v>48</v>
      </c>
      <c r="E238" s="15">
        <v>0.11111111111111105</v>
      </c>
      <c r="F238" s="14">
        <v>42.666666666666671</v>
      </c>
    </row>
    <row r="239" spans="1:6">
      <c r="A239" s="4" t="s">
        <v>239</v>
      </c>
      <c r="B239" s="4" t="s">
        <v>422</v>
      </c>
      <c r="C239" s="4" t="s">
        <v>423</v>
      </c>
      <c r="D239" s="14">
        <v>48</v>
      </c>
      <c r="E239" s="15">
        <v>0.11111111111111105</v>
      </c>
      <c r="F239" s="14">
        <v>42.666666666666671</v>
      </c>
    </row>
    <row r="240" spans="1:6">
      <c r="A240" s="4" t="s">
        <v>239</v>
      </c>
      <c r="B240" s="4" t="s">
        <v>424</v>
      </c>
      <c r="C240" s="4" t="s">
        <v>425</v>
      </c>
      <c r="D240" s="14">
        <v>48</v>
      </c>
      <c r="E240" s="15">
        <v>0.11111111111111105</v>
      </c>
      <c r="F240" s="14">
        <v>42.666666666666671</v>
      </c>
    </row>
    <row r="241" spans="1:6">
      <c r="A241" s="4" t="s">
        <v>239</v>
      </c>
      <c r="B241" s="4" t="s">
        <v>426</v>
      </c>
      <c r="C241" s="4" t="s">
        <v>427</v>
      </c>
      <c r="D241" s="14">
        <v>65</v>
      </c>
      <c r="E241" s="15">
        <v>0.11111111111111105</v>
      </c>
      <c r="F241" s="14">
        <v>57.777777777777786</v>
      </c>
    </row>
    <row r="242" spans="1:6">
      <c r="A242" s="4" t="s">
        <v>239</v>
      </c>
      <c r="B242" s="4" t="s">
        <v>428</v>
      </c>
      <c r="C242" s="4" t="s">
        <v>429</v>
      </c>
      <c r="D242" s="14">
        <v>65</v>
      </c>
      <c r="E242" s="15">
        <v>0.11111111111111105</v>
      </c>
      <c r="F242" s="14">
        <v>57.777777777777786</v>
      </c>
    </row>
    <row r="243" spans="1:6">
      <c r="A243" s="4" t="s">
        <v>239</v>
      </c>
      <c r="B243" s="4" t="s">
        <v>430</v>
      </c>
      <c r="C243" s="4" t="s">
        <v>431</v>
      </c>
      <c r="D243" s="14">
        <v>48</v>
      </c>
      <c r="E243" s="15">
        <v>0.11111111111111105</v>
      </c>
      <c r="F243" s="14">
        <v>42.666666666666671</v>
      </c>
    </row>
    <row r="244" spans="1:6">
      <c r="A244" s="4" t="s">
        <v>239</v>
      </c>
      <c r="B244" s="4" t="s">
        <v>432</v>
      </c>
      <c r="C244" s="4" t="s">
        <v>433</v>
      </c>
      <c r="D244" s="14">
        <v>225</v>
      </c>
      <c r="E244" s="15">
        <v>0.11111111111111116</v>
      </c>
      <c r="F244" s="14">
        <v>200</v>
      </c>
    </row>
    <row r="245" spans="1:6">
      <c r="A245" s="4" t="s">
        <v>239</v>
      </c>
      <c r="B245" s="4" t="s">
        <v>434</v>
      </c>
      <c r="C245" s="4" t="s">
        <v>435</v>
      </c>
      <c r="D245" s="14">
        <v>225</v>
      </c>
      <c r="E245" s="15">
        <v>0.11111111111111116</v>
      </c>
      <c r="F245" s="14">
        <v>200</v>
      </c>
    </row>
    <row r="246" spans="1:6">
      <c r="A246" s="4" t="s">
        <v>239</v>
      </c>
      <c r="B246" s="4" t="s">
        <v>436</v>
      </c>
      <c r="C246" s="4" t="s">
        <v>437</v>
      </c>
      <c r="D246" s="14">
        <v>225</v>
      </c>
      <c r="E246" s="15">
        <v>0.11111111111111116</v>
      </c>
      <c r="F246" s="14">
        <v>200</v>
      </c>
    </row>
    <row r="247" spans="1:6">
      <c r="A247" s="4" t="s">
        <v>239</v>
      </c>
      <c r="B247" s="4" t="s">
        <v>438</v>
      </c>
      <c r="C247" s="4" t="s">
        <v>439</v>
      </c>
      <c r="D247" s="14">
        <v>225</v>
      </c>
      <c r="E247" s="15">
        <v>0.11111111111111116</v>
      </c>
      <c r="F247" s="14">
        <v>200</v>
      </c>
    </row>
    <row r="248" spans="1:6">
      <c r="A248" s="4" t="s">
        <v>239</v>
      </c>
      <c r="B248" s="4" t="s">
        <v>440</v>
      </c>
      <c r="C248" s="4" t="s">
        <v>441</v>
      </c>
      <c r="D248" s="14">
        <v>460</v>
      </c>
      <c r="E248" s="15">
        <v>0.11111111111111116</v>
      </c>
      <c r="F248" s="14">
        <v>408.88888888888886</v>
      </c>
    </row>
    <row r="249" spans="1:6">
      <c r="A249" s="4" t="s">
        <v>239</v>
      </c>
      <c r="B249" s="4" t="s">
        <v>442</v>
      </c>
      <c r="C249" s="4" t="s">
        <v>443</v>
      </c>
      <c r="D249" s="14">
        <v>379</v>
      </c>
      <c r="E249" s="15">
        <v>0.11111111111111116</v>
      </c>
      <c r="F249" s="14">
        <v>336.88888888888886</v>
      </c>
    </row>
    <row r="250" spans="1:6">
      <c r="A250" s="4" t="s">
        <v>239</v>
      </c>
      <c r="B250" s="4" t="s">
        <v>444</v>
      </c>
      <c r="C250" s="4" t="s">
        <v>445</v>
      </c>
      <c r="D250" s="14">
        <v>379</v>
      </c>
      <c r="E250" s="15">
        <v>0.11111111111111116</v>
      </c>
      <c r="F250" s="14">
        <v>336.88888888888886</v>
      </c>
    </row>
    <row r="251" spans="1:6">
      <c r="A251" s="4" t="s">
        <v>239</v>
      </c>
      <c r="B251" s="4" t="s">
        <v>446</v>
      </c>
      <c r="C251" s="4" t="s">
        <v>447</v>
      </c>
      <c r="D251" s="14">
        <v>43</v>
      </c>
      <c r="E251" s="15">
        <v>0.11111111111111116</v>
      </c>
      <c r="F251" s="14">
        <v>38.222222222222221</v>
      </c>
    </row>
    <row r="252" spans="1:6">
      <c r="A252" s="4" t="s">
        <v>239</v>
      </c>
      <c r="B252" s="4" t="s">
        <v>448</v>
      </c>
      <c r="C252" s="4" t="s">
        <v>449</v>
      </c>
      <c r="D252" s="14">
        <v>48</v>
      </c>
      <c r="E252" s="15">
        <v>0.11111111111111105</v>
      </c>
      <c r="F252" s="14">
        <v>42.666666666666671</v>
      </c>
    </row>
    <row r="253" spans="1:6">
      <c r="A253" s="4" t="s">
        <v>239</v>
      </c>
      <c r="B253" s="4" t="s">
        <v>450</v>
      </c>
      <c r="C253" s="4" t="s">
        <v>451</v>
      </c>
      <c r="D253" s="14">
        <v>48</v>
      </c>
      <c r="E253" s="15">
        <v>0.11111111111111105</v>
      </c>
      <c r="F253" s="14">
        <v>42.666666666666671</v>
      </c>
    </row>
    <row r="254" spans="1:6">
      <c r="A254" s="4" t="s">
        <v>239</v>
      </c>
      <c r="B254" s="4" t="s">
        <v>452</v>
      </c>
      <c r="C254" s="4" t="s">
        <v>453</v>
      </c>
      <c r="D254" s="14">
        <v>48</v>
      </c>
      <c r="E254" s="15">
        <v>0.11111111111111105</v>
      </c>
      <c r="F254" s="14">
        <v>42.666666666666671</v>
      </c>
    </row>
    <row r="255" spans="1:6">
      <c r="A255" s="4" t="s">
        <v>239</v>
      </c>
      <c r="B255" s="4" t="s">
        <v>454</v>
      </c>
      <c r="C255" s="4" t="s">
        <v>455</v>
      </c>
      <c r="D255" s="14">
        <v>48</v>
      </c>
      <c r="E255" s="15">
        <v>0.11111111111111105</v>
      </c>
      <c r="F255" s="14">
        <v>42.666666666666671</v>
      </c>
    </row>
    <row r="256" spans="1:6">
      <c r="A256" s="4" t="s">
        <v>239</v>
      </c>
      <c r="B256" s="4" t="s">
        <v>456</v>
      </c>
      <c r="C256" s="4" t="s">
        <v>457</v>
      </c>
      <c r="D256" s="14">
        <v>48</v>
      </c>
      <c r="E256" s="15">
        <v>0.11111111111111105</v>
      </c>
      <c r="F256" s="14">
        <v>42.666666666666671</v>
      </c>
    </row>
    <row r="257" spans="1:6">
      <c r="A257" s="4" t="s">
        <v>239</v>
      </c>
      <c r="B257" s="4" t="s">
        <v>458</v>
      </c>
      <c r="C257" s="4" t="s">
        <v>459</v>
      </c>
      <c r="D257" s="14">
        <v>48</v>
      </c>
      <c r="E257" s="15">
        <v>0.11111111111111105</v>
      </c>
      <c r="F257" s="14">
        <v>42.666666666666671</v>
      </c>
    </row>
    <row r="258" spans="1:6">
      <c r="A258" s="4" t="s">
        <v>239</v>
      </c>
      <c r="B258" s="4" t="s">
        <v>460</v>
      </c>
      <c r="C258" s="4" t="s">
        <v>461</v>
      </c>
      <c r="D258" s="14">
        <v>48</v>
      </c>
      <c r="E258" s="15">
        <v>0.11111111111111105</v>
      </c>
      <c r="F258" s="14">
        <v>42.666666666666671</v>
      </c>
    </row>
    <row r="259" spans="1:6">
      <c r="A259" s="4" t="s">
        <v>239</v>
      </c>
      <c r="B259" s="4" t="s">
        <v>462</v>
      </c>
      <c r="C259" s="4" t="s">
        <v>463</v>
      </c>
      <c r="D259" s="14">
        <v>48</v>
      </c>
      <c r="E259" s="15">
        <v>0.11111111111111105</v>
      </c>
      <c r="F259" s="14">
        <v>42.666666666666671</v>
      </c>
    </row>
    <row r="260" spans="1:6">
      <c r="A260" s="4" t="s">
        <v>239</v>
      </c>
      <c r="B260" s="4" t="s">
        <v>464</v>
      </c>
      <c r="C260" s="4" t="s">
        <v>465</v>
      </c>
      <c r="D260" s="14">
        <v>48</v>
      </c>
      <c r="E260" s="15">
        <v>0.11111111111111105</v>
      </c>
      <c r="F260" s="14">
        <v>42.666666666666671</v>
      </c>
    </row>
    <row r="261" spans="1:6">
      <c r="A261" s="4" t="s">
        <v>239</v>
      </c>
      <c r="B261" s="4" t="s">
        <v>466</v>
      </c>
      <c r="C261" s="4" t="s">
        <v>467</v>
      </c>
      <c r="D261" s="14">
        <v>430</v>
      </c>
      <c r="E261" s="15">
        <v>0.11111111111111105</v>
      </c>
      <c r="F261" s="14">
        <v>382.22222222222223</v>
      </c>
    </row>
    <row r="262" spans="1:6">
      <c r="A262" s="4" t="s">
        <v>239</v>
      </c>
      <c r="B262" s="4" t="s">
        <v>468</v>
      </c>
      <c r="C262" s="4" t="s">
        <v>469</v>
      </c>
      <c r="D262" s="14">
        <v>160</v>
      </c>
      <c r="E262" s="15">
        <v>0.11111111111111105</v>
      </c>
      <c r="F262" s="14">
        <v>142.22222222222223</v>
      </c>
    </row>
    <row r="263" spans="1:6">
      <c r="A263" s="4" t="s">
        <v>239</v>
      </c>
      <c r="B263" s="4" t="s">
        <v>470</v>
      </c>
      <c r="C263" s="4" t="s">
        <v>471</v>
      </c>
      <c r="D263" s="14">
        <v>130</v>
      </c>
      <c r="E263" s="15">
        <v>0.11111111111111105</v>
      </c>
      <c r="F263" s="14">
        <v>115.55555555555557</v>
      </c>
    </row>
    <row r="264" spans="1:6">
      <c r="A264" s="4" t="s">
        <v>239</v>
      </c>
      <c r="B264" s="4" t="s">
        <v>472</v>
      </c>
      <c r="C264" s="4" t="s">
        <v>473</v>
      </c>
      <c r="D264" s="14">
        <v>65</v>
      </c>
      <c r="E264" s="15">
        <v>0.11111111111111105</v>
      </c>
      <c r="F264" s="14">
        <v>57.777777777777786</v>
      </c>
    </row>
    <row r="265" spans="1:6">
      <c r="A265" s="4" t="s">
        <v>239</v>
      </c>
      <c r="B265" s="4" t="s">
        <v>474</v>
      </c>
      <c r="C265" s="4" t="s">
        <v>475</v>
      </c>
      <c r="D265" s="14">
        <v>100</v>
      </c>
      <c r="E265" s="15"/>
      <c r="F265" s="14">
        <v>105.26315789473686</v>
      </c>
    </row>
    <row r="266" spans="1:6">
      <c r="A266" s="4" t="s">
        <v>239</v>
      </c>
      <c r="B266" s="4" t="s">
        <v>476</v>
      </c>
      <c r="C266" s="4" t="s">
        <v>477</v>
      </c>
      <c r="D266" s="14">
        <v>99</v>
      </c>
      <c r="E266" s="15">
        <v>0.11111111111111116</v>
      </c>
      <c r="F266" s="14">
        <v>88</v>
      </c>
    </row>
    <row r="267" spans="1:6">
      <c r="A267" s="4" t="s">
        <v>239</v>
      </c>
      <c r="B267" s="4" t="s">
        <v>478</v>
      </c>
      <c r="C267" s="4" t="s">
        <v>479</v>
      </c>
      <c r="D267" s="14">
        <v>199</v>
      </c>
      <c r="E267" s="15">
        <v>0.11111111111111094</v>
      </c>
      <c r="F267" s="14">
        <v>176.88888888888891</v>
      </c>
    </row>
    <row r="268" spans="1:6">
      <c r="A268" s="4" t="s">
        <v>239</v>
      </c>
      <c r="B268" s="4" t="s">
        <v>480</v>
      </c>
      <c r="C268" s="4" t="s">
        <v>481</v>
      </c>
      <c r="D268" s="14">
        <v>50</v>
      </c>
      <c r="E268" s="15">
        <v>0.22222222222222232</v>
      </c>
      <c r="F268" s="14">
        <v>38.888888888888886</v>
      </c>
    </row>
    <row r="269" spans="1:6">
      <c r="A269" s="4" t="s">
        <v>239</v>
      </c>
      <c r="B269" s="4" t="s">
        <v>482</v>
      </c>
      <c r="C269" s="4" t="s">
        <v>483</v>
      </c>
      <c r="D269" s="14">
        <v>65</v>
      </c>
      <c r="E269" s="15">
        <v>0.11111111111111105</v>
      </c>
      <c r="F269" s="14">
        <v>57.777777777777786</v>
      </c>
    </row>
    <row r="270" spans="1:6">
      <c r="A270" s="4" t="s">
        <v>239</v>
      </c>
      <c r="B270" s="4" t="s">
        <v>484</v>
      </c>
      <c r="C270" s="4" t="s">
        <v>485</v>
      </c>
      <c r="D270" s="14">
        <v>65</v>
      </c>
      <c r="E270" s="15">
        <v>0.11111111111111105</v>
      </c>
      <c r="F270" s="14">
        <v>57.777777777777786</v>
      </c>
    </row>
    <row r="271" spans="1:6">
      <c r="A271" s="4" t="s">
        <v>239</v>
      </c>
      <c r="B271" s="4" t="s">
        <v>486</v>
      </c>
      <c r="C271" s="4" t="s">
        <v>487</v>
      </c>
      <c r="D271" s="14">
        <v>65</v>
      </c>
      <c r="E271" s="15">
        <v>0.11111111111111105</v>
      </c>
      <c r="F271" s="14">
        <v>57.777777777777786</v>
      </c>
    </row>
    <row r="272" spans="1:6">
      <c r="A272" s="4" t="s">
        <v>239</v>
      </c>
      <c r="B272" s="4" t="s">
        <v>488</v>
      </c>
      <c r="C272" s="4" t="s">
        <v>489</v>
      </c>
      <c r="D272" s="14">
        <v>65</v>
      </c>
      <c r="E272" s="15">
        <v>0.11111111111111105</v>
      </c>
      <c r="F272" s="14">
        <v>57.777777777777786</v>
      </c>
    </row>
    <row r="273" spans="1:6">
      <c r="A273" s="4" t="s">
        <v>239</v>
      </c>
      <c r="B273" s="4" t="s">
        <v>490</v>
      </c>
      <c r="C273" s="4" t="s">
        <v>491</v>
      </c>
      <c r="D273" s="14">
        <v>199</v>
      </c>
      <c r="E273" s="15">
        <v>0.11111111111111094</v>
      </c>
      <c r="F273" s="14">
        <v>176.88888888888891</v>
      </c>
    </row>
    <row r="274" spans="1:6">
      <c r="A274" s="4" t="s">
        <v>239</v>
      </c>
      <c r="B274" s="4" t="s">
        <v>492</v>
      </c>
      <c r="C274" s="4" t="s">
        <v>493</v>
      </c>
      <c r="D274" s="14">
        <v>199</v>
      </c>
      <c r="E274" s="15">
        <v>0.11111111111111094</v>
      </c>
      <c r="F274" s="14">
        <v>176.88888888888891</v>
      </c>
    </row>
    <row r="275" spans="1:6">
      <c r="A275" s="4" t="s">
        <v>239</v>
      </c>
      <c r="B275" s="4" t="str">
        <f ca="1">IFERROR(__xludf.DUMMYFUNCTION("""COMPUTED_VALUE"""),"Sketch Classroom")</f>
        <v>Sketch Classroom</v>
      </c>
      <c r="C275" s="4" t="str">
        <f ca="1">IFERROR(__xludf.DUMMYFUNCTION("""COMPUTED_VALUE"""),"MakerBot Sketch 3D Classroom Bundle")</f>
        <v>MakerBot Sketch 3D Classroom Bundle</v>
      </c>
      <c r="D275" s="14">
        <f ca="1">IFERROR(__xludf.DUMMYFUNCTION("""COMPUTED_VALUE"""),1799)</f>
        <v>1799</v>
      </c>
      <c r="E275" s="15">
        <v>0.11111111111111105</v>
      </c>
      <c r="F275" s="14">
        <f t="shared" ref="F275:F306" ca="1" si="1">D275*(1-E275)</f>
        <v>1599.1111111111113</v>
      </c>
    </row>
    <row r="276" spans="1:6">
      <c r="A276" s="4" t="s">
        <v>239</v>
      </c>
      <c r="B276" s="4" t="str">
        <f ca="1">IFERROR(__xludf.DUMMYFUNCTION("""COMPUTED_VALUE"""),"Sketch Virtual Classroom")</f>
        <v>Sketch Virtual Classroom</v>
      </c>
      <c r="C276" s="4" t="str">
        <f ca="1">IFERROR(__xludf.DUMMYFUNCTION("""COMPUTED_VALUE"""),"MakerBot Sketch with Digital Student Certification")</f>
        <v>MakerBot Sketch with Digital Student Certification</v>
      </c>
      <c r="D276" s="14">
        <f ca="1">IFERROR(__xludf.DUMMYFUNCTION("""COMPUTED_VALUE"""),2846)</f>
        <v>2846</v>
      </c>
      <c r="E276" s="15">
        <v>0.11111111111111105</v>
      </c>
      <c r="F276" s="14">
        <f t="shared" ca="1" si="1"/>
        <v>2529.7777777777778</v>
      </c>
    </row>
    <row r="277" spans="1:6">
      <c r="A277" s="4" t="s">
        <v>239</v>
      </c>
      <c r="B277" s="4" t="str">
        <f ca="1">IFERROR(__xludf.DUMMYFUNCTION("""COMPUTED_VALUE"""),"SketchKit")</f>
        <v>SketchKit</v>
      </c>
      <c r="C277" s="4" t="str">
        <f ca="1">IFERROR(__xludf.DUMMYFUNCTION("""COMPUTED_VALUE"""),"MakerBot Sketch 3D Printer (1 Unit)")</f>
        <v>MakerBot Sketch 3D Printer (1 Unit)</v>
      </c>
      <c r="D277" s="14">
        <f ca="1">IFERROR(__xludf.DUMMYFUNCTION("""COMPUTED_VALUE"""),1199)</f>
        <v>1199</v>
      </c>
      <c r="E277" s="15">
        <v>0.11111111111111105</v>
      </c>
      <c r="F277" s="14">
        <f t="shared" ca="1" si="1"/>
        <v>1065.7777777777778</v>
      </c>
    </row>
    <row r="278" spans="1:6">
      <c r="A278" s="4" t="s">
        <v>239</v>
      </c>
      <c r="B278" s="4" t="str">
        <f ca="1">IFERROR(__xludf.DUMMYFUNCTION("""COMPUTED_VALUE"""),"900-0001A")</f>
        <v>900-0001A</v>
      </c>
      <c r="C278" s="4" t="str">
        <f ca="1">IFERROR(__xludf.DUMMYFUNCTION("""COMPUTED_VALUE"""),"MakerBot METHOD 3D Printer (1 Unit)")</f>
        <v>MakerBot METHOD 3D Printer (1 Unit)</v>
      </c>
      <c r="D278" s="14">
        <f ca="1">IFERROR(__xludf.DUMMYFUNCTION("""COMPUTED_VALUE"""),4999)</f>
        <v>4999</v>
      </c>
      <c r="E278" s="15">
        <v>0.11111111111111105</v>
      </c>
      <c r="F278" s="14">
        <f t="shared" ca="1" si="1"/>
        <v>4443.5555555555557</v>
      </c>
    </row>
    <row r="279" spans="1:6">
      <c r="A279" s="4" t="s">
        <v>239</v>
      </c>
      <c r="B279" s="4" t="str">
        <f ca="1">IFERROR(__xludf.DUMMYFUNCTION("""COMPUTED_VALUE"""),"900-0001A")</f>
        <v>900-0001A</v>
      </c>
      <c r="C279" s="4" t="str">
        <f ca="1">IFERROR(__xludf.DUMMYFUNCTION("""COMPUTED_VALUE"""),"MakerBot METHOD 3D Printer (2+ Units)")</f>
        <v>MakerBot METHOD 3D Printer (2+ Units)</v>
      </c>
      <c r="D279" s="14">
        <f ca="1">IFERROR(__xludf.DUMMYFUNCTION("""COMPUTED_VALUE"""),4999)</f>
        <v>4999</v>
      </c>
      <c r="E279" s="15">
        <v>0.11111111111111105</v>
      </c>
      <c r="F279" s="14">
        <f t="shared" ca="1" si="1"/>
        <v>4443.5555555555557</v>
      </c>
    </row>
    <row r="280" spans="1:6">
      <c r="A280" s="4" t="s">
        <v>239</v>
      </c>
      <c r="B280" s="4" t="str">
        <f ca="1">IFERROR(__xludf.DUMMYFUNCTION("""COMPUTED_VALUE"""),"900-0002A")</f>
        <v>900-0002A</v>
      </c>
      <c r="C280" s="4" t="str">
        <f ca="1">IFERROR(__xludf.DUMMYFUNCTION("""COMPUTED_VALUE"""),"MakerBot METHOD X 3D Printer (1 Unit)")</f>
        <v>MakerBot METHOD X 3D Printer (1 Unit)</v>
      </c>
      <c r="D280" s="14">
        <f ca="1">IFERROR(__xludf.DUMMYFUNCTION("""COMPUTED_VALUE"""),6499)</f>
        <v>6499</v>
      </c>
      <c r="E280" s="15">
        <v>0.11111111111111105</v>
      </c>
      <c r="F280" s="14">
        <f t="shared" ca="1" si="1"/>
        <v>5776.8888888888896</v>
      </c>
    </row>
    <row r="281" spans="1:6">
      <c r="A281" s="4" t="s">
        <v>239</v>
      </c>
      <c r="B281" s="4" t="str">
        <f ca="1">IFERROR(__xludf.DUMMYFUNCTION("""COMPUTED_VALUE"""),"900-0002A")</f>
        <v>900-0002A</v>
      </c>
      <c r="C281" s="4" t="str">
        <f ca="1">IFERROR(__xludf.DUMMYFUNCTION("""COMPUTED_VALUE"""),"MakerBot METHOD X 3D Printer (2+ Units)")</f>
        <v>MakerBot METHOD X 3D Printer (2+ Units)</v>
      </c>
      <c r="D281" s="14">
        <f ca="1">IFERROR(__xludf.DUMMYFUNCTION("""COMPUTED_VALUE"""),6499)</f>
        <v>6499</v>
      </c>
      <c r="E281" s="15">
        <v>0.11111111111111105</v>
      </c>
      <c r="F281" s="14">
        <f t="shared" ca="1" si="1"/>
        <v>5776.8888888888896</v>
      </c>
    </row>
    <row r="282" spans="1:6">
      <c r="A282" s="4" t="s">
        <v>239</v>
      </c>
      <c r="B282" s="4" t="str">
        <f ca="1">IFERROR(__xludf.DUMMYFUNCTION("""COMPUTED_VALUE"""),"900-0073A")</f>
        <v>900-0073A</v>
      </c>
      <c r="C282" s="4" t="str">
        <f ca="1">IFERROR(__xludf.DUMMYFUNCTION("""COMPUTED_VALUE"""),"MakerBot METHOD 3D Printer - Carbon Fiber Edition (1 Unit)")</f>
        <v>MakerBot METHOD 3D Printer - Carbon Fiber Edition (1 Unit)</v>
      </c>
      <c r="D282" s="14">
        <f ca="1">IFERROR(__xludf.DUMMYFUNCTION("""COMPUTED_VALUE"""),4999)</f>
        <v>4999</v>
      </c>
      <c r="E282" s="15">
        <v>0.11111111111111105</v>
      </c>
      <c r="F282" s="14">
        <f t="shared" ca="1" si="1"/>
        <v>4443.5555555555557</v>
      </c>
    </row>
    <row r="283" spans="1:6">
      <c r="A283" s="4" t="s">
        <v>239</v>
      </c>
      <c r="B283" s="4" t="str">
        <f ca="1">IFERROR(__xludf.DUMMYFUNCTION("""COMPUTED_VALUE"""),"900-0073A")</f>
        <v>900-0073A</v>
      </c>
      <c r="C283" s="4" t="str">
        <f ca="1">IFERROR(__xludf.DUMMYFUNCTION("""COMPUTED_VALUE"""),"MakerBot METHOD 3D Printer - Carbon Fiber Edition (2+ Units)")</f>
        <v>MakerBot METHOD 3D Printer - Carbon Fiber Edition (2+ Units)</v>
      </c>
      <c r="D283" s="14">
        <f ca="1">IFERROR(__xludf.DUMMYFUNCTION("""COMPUTED_VALUE"""),4999)</f>
        <v>4999</v>
      </c>
      <c r="E283" s="15">
        <v>0.11111111111111105</v>
      </c>
      <c r="F283" s="14">
        <f t="shared" ca="1" si="1"/>
        <v>4443.5555555555557</v>
      </c>
    </row>
    <row r="284" spans="1:6">
      <c r="A284" s="4" t="s">
        <v>239</v>
      </c>
      <c r="B284" s="4" t="str">
        <f ca="1">IFERROR(__xludf.DUMMYFUNCTION("""COMPUTED_VALUE"""),"900-0074A")</f>
        <v>900-0074A</v>
      </c>
      <c r="C284" s="4" t="str">
        <f ca="1">IFERROR(__xludf.DUMMYFUNCTION("""COMPUTED_VALUE"""),"MakerBot METHOD X 3D Printer - Carbon Fiber Edition (1 Unit)")</f>
        <v>MakerBot METHOD X 3D Printer - Carbon Fiber Edition (1 Unit)</v>
      </c>
      <c r="D284" s="14">
        <f ca="1">IFERROR(__xludf.DUMMYFUNCTION("""COMPUTED_VALUE"""),6999)</f>
        <v>6999</v>
      </c>
      <c r="E284" s="15">
        <v>0.11111111111111105</v>
      </c>
      <c r="F284" s="14">
        <f t="shared" ca="1" si="1"/>
        <v>6221.3333333333339</v>
      </c>
    </row>
    <row r="285" spans="1:6">
      <c r="A285" s="4" t="s">
        <v>239</v>
      </c>
      <c r="B285" s="4" t="str">
        <f ca="1">IFERROR(__xludf.DUMMYFUNCTION("""COMPUTED_VALUE"""),"900-0074A")</f>
        <v>900-0074A</v>
      </c>
      <c r="C285" s="4" t="str">
        <f ca="1">IFERROR(__xludf.DUMMYFUNCTION("""COMPUTED_VALUE"""),"MakerBot METHOD X 3D Printer - Carbon Fiber Edition (2+ Units)")</f>
        <v>MakerBot METHOD X 3D Printer - Carbon Fiber Edition (2+ Units)</v>
      </c>
      <c r="D285" s="14">
        <f ca="1">IFERROR(__xludf.DUMMYFUNCTION("""COMPUTED_VALUE"""),6999)</f>
        <v>6999</v>
      </c>
      <c r="E285" s="15">
        <v>0.11111111111111105</v>
      </c>
      <c r="F285" s="14">
        <f t="shared" ca="1" si="1"/>
        <v>6221.3333333333339</v>
      </c>
    </row>
    <row r="286" spans="1:6">
      <c r="A286" s="4" t="s">
        <v>239</v>
      </c>
      <c r="B286" s="4" t="str">
        <f ca="1">IFERROR(__xludf.DUMMYFUNCTION("""COMPUTED_VALUE"""),"375-0031A")</f>
        <v>375-0031A</v>
      </c>
      <c r="C286" s="4" t="str">
        <f ca="1">IFERROR(__xludf.DUMMYFUNCTION("""COMPUTED_VALUE"""),"MakerBot METHOD X ASA Filament Black (.65kg, 1.43lb)")</f>
        <v>MakerBot METHOD X ASA Filament Black (.65kg, 1.43lb)</v>
      </c>
      <c r="D286" s="14">
        <f ca="1">IFERROR(__xludf.DUMMYFUNCTION("""COMPUTED_VALUE"""),69)</f>
        <v>69</v>
      </c>
      <c r="E286" s="15">
        <v>0.11111111111111105</v>
      </c>
      <c r="F286" s="14">
        <f t="shared" ca="1" si="1"/>
        <v>61.333333333333336</v>
      </c>
    </row>
    <row r="287" spans="1:6">
      <c r="A287" s="4" t="s">
        <v>239</v>
      </c>
      <c r="B287" s="4" t="str">
        <f ca="1">IFERROR(__xludf.DUMMYFUNCTION("""COMPUTED_VALUE"""),"375-0035A")</f>
        <v>375-0035A</v>
      </c>
      <c r="C287" s="4" t="str">
        <f ca="1">IFERROR(__xludf.DUMMYFUNCTION("""COMPUTED_VALUE"""),"MakerBot METHOD X ASA Filament Red (.65kg, 1.43lb)")</f>
        <v>MakerBot METHOD X ASA Filament Red (.65kg, 1.43lb)</v>
      </c>
      <c r="D287" s="14">
        <f ca="1">IFERROR(__xludf.DUMMYFUNCTION("""COMPUTED_VALUE"""),69)</f>
        <v>69</v>
      </c>
      <c r="E287" s="15">
        <v>0.11111111111111105</v>
      </c>
      <c r="F287" s="14">
        <f t="shared" ca="1" si="1"/>
        <v>61.333333333333336</v>
      </c>
    </row>
    <row r="288" spans="1:6">
      <c r="A288" s="4" t="s">
        <v>239</v>
      </c>
      <c r="B288" s="4" t="str">
        <f ca="1">IFERROR(__xludf.DUMMYFUNCTION("""COMPUTED_VALUE"""),"375-0034A")</f>
        <v>375-0034A</v>
      </c>
      <c r="C288" s="4" t="str">
        <f ca="1">IFERROR(__xludf.DUMMYFUNCTION("""COMPUTED_VALUE"""),"MakerBot METHOD X ASA Filament White (.65kg, 1.43lb)")</f>
        <v>MakerBot METHOD X ASA Filament White (.65kg, 1.43lb)</v>
      </c>
      <c r="D288" s="14">
        <f ca="1">IFERROR(__xludf.DUMMYFUNCTION("""COMPUTED_VALUE"""),69)</f>
        <v>69</v>
      </c>
      <c r="E288" s="15">
        <v>0.11111111111111105</v>
      </c>
      <c r="F288" s="14">
        <f t="shared" ca="1" si="1"/>
        <v>61.333333333333336</v>
      </c>
    </row>
    <row r="289" spans="1:6">
      <c r="A289" s="4" t="s">
        <v>239</v>
      </c>
      <c r="B289" s="4" t="str">
        <f ca="1">IFERROR(__xludf.DUMMYFUNCTION("""COMPUTED_VALUE"""),"375-0057A")</f>
        <v>375-0057A</v>
      </c>
      <c r="C289" s="4" t="str">
        <f ca="1">IFERROR(__xludf.DUMMYFUNCTION("""COMPUTED_VALUE"""),"MakerBot METHOD X PC-ABS Filament Black (.63kg, 1.39lb)")</f>
        <v>MakerBot METHOD X PC-ABS Filament Black (.63kg, 1.39lb)</v>
      </c>
      <c r="D289" s="14">
        <f ca="1">IFERROR(__xludf.DUMMYFUNCTION("""COMPUTED_VALUE"""),79)</f>
        <v>79</v>
      </c>
      <c r="E289" s="15">
        <v>0.11111111111111105</v>
      </c>
      <c r="F289" s="14">
        <f t="shared" ca="1" si="1"/>
        <v>70.222222222222229</v>
      </c>
    </row>
    <row r="290" spans="1:6">
      <c r="A290" s="4" t="s">
        <v>239</v>
      </c>
      <c r="B290" s="4" t="str">
        <f ca="1">IFERROR(__xludf.DUMMYFUNCTION("""COMPUTED_VALUE"""),"375-0058A")</f>
        <v>375-0058A</v>
      </c>
      <c r="C290" s="4" t="str">
        <f ca="1">IFERROR(__xludf.DUMMYFUNCTION("""COMPUTED_VALUE"""),"MakerBot METHOD X PC-ABS FR Filament Black (.71kg, 1.56lb)")</f>
        <v>MakerBot METHOD X PC-ABS FR Filament Black (.71kg, 1.56lb)</v>
      </c>
      <c r="D290" s="14">
        <f ca="1">IFERROR(__xludf.DUMMYFUNCTION("""COMPUTED_VALUE"""),89)</f>
        <v>89</v>
      </c>
      <c r="E290" s="15">
        <v>0.11111111111111105</v>
      </c>
      <c r="F290" s="14">
        <f t="shared" ca="1" si="1"/>
        <v>79.111111111111114</v>
      </c>
    </row>
    <row r="291" spans="1:6">
      <c r="A291" s="4" t="s">
        <v>239</v>
      </c>
      <c r="B291" s="4" t="str">
        <f ca="1">IFERROR(__xludf.DUMMYFUNCTION("""COMPUTED_VALUE"""),"375-0015A")</f>
        <v>375-0015A</v>
      </c>
      <c r="C291" s="4" t="str">
        <f ca="1">IFERROR(__xludf.DUMMYFUNCTION("""COMPUTED_VALUE"""),"MakerBot METHOD X SR-30 Support Filament (.45kg, 1lb)")</f>
        <v>MakerBot METHOD X SR-30 Support Filament (.45kg, 1lb)</v>
      </c>
      <c r="D291" s="14">
        <f ca="1">IFERROR(__xludf.DUMMYFUNCTION("""COMPUTED_VALUE"""),99)</f>
        <v>99</v>
      </c>
      <c r="E291" s="15">
        <v>0.11111111111111105</v>
      </c>
      <c r="F291" s="14">
        <f t="shared" ca="1" si="1"/>
        <v>88</v>
      </c>
    </row>
    <row r="292" spans="1:6">
      <c r="A292" s="4" t="s">
        <v>239</v>
      </c>
      <c r="B292" s="4" t="str">
        <f ca="1">IFERROR(__xludf.DUMMYFUNCTION("""COMPUTED_VALUE"""),"375-0021A")</f>
        <v>375-0021A</v>
      </c>
      <c r="C292" s="4" t="str">
        <f ca="1">IFERROR(__xludf.DUMMYFUNCTION("""COMPUTED_VALUE"""),"MakerBot METHOD X ABS Filament Natural (.65kg, 1.43lb)")</f>
        <v>MakerBot METHOD X ABS Filament Natural (.65kg, 1.43lb)</v>
      </c>
      <c r="D292" s="14">
        <f ca="1">IFERROR(__xludf.DUMMYFUNCTION("""COMPUTED_VALUE"""),69)</f>
        <v>69</v>
      </c>
      <c r="E292" s="15">
        <v>0.11111111111111105</v>
      </c>
      <c r="F292" s="14">
        <f t="shared" ca="1" si="1"/>
        <v>61.333333333333336</v>
      </c>
    </row>
    <row r="293" spans="1:6">
      <c r="A293" s="4" t="s">
        <v>239</v>
      </c>
      <c r="B293" s="4" t="str">
        <f ca="1">IFERROR(__xludf.DUMMYFUNCTION("""COMPUTED_VALUE"""),"375-0022A")</f>
        <v>375-0022A</v>
      </c>
      <c r="C293" s="4" t="str">
        <f ca="1">IFERROR(__xludf.DUMMYFUNCTION("""COMPUTED_VALUE"""),"MakerBot METHOD X ABS Filament Orange (.65kg, 1.43lb)")</f>
        <v>MakerBot METHOD X ABS Filament Orange (.65kg, 1.43lb)</v>
      </c>
      <c r="D293" s="14">
        <f ca="1">IFERROR(__xludf.DUMMYFUNCTION("""COMPUTED_VALUE"""),69)</f>
        <v>69</v>
      </c>
      <c r="E293" s="15">
        <v>0.11111111111111105</v>
      </c>
      <c r="F293" s="14">
        <f t="shared" ca="1" si="1"/>
        <v>61.333333333333336</v>
      </c>
    </row>
    <row r="294" spans="1:6">
      <c r="A294" s="4" t="s">
        <v>239</v>
      </c>
      <c r="B294" s="4" t="str">
        <f ca="1">IFERROR(__xludf.DUMMYFUNCTION("""COMPUTED_VALUE"""),"375-0023A")</f>
        <v>375-0023A</v>
      </c>
      <c r="C294" s="4" t="str">
        <f ca="1">IFERROR(__xludf.DUMMYFUNCTION("""COMPUTED_VALUE"""),"MakerBot METHOD X ABS Filament White (.65kg, 1.43lb)")</f>
        <v>MakerBot METHOD X ABS Filament White (.65kg, 1.43lb)</v>
      </c>
      <c r="D294" s="14">
        <f ca="1">IFERROR(__xludf.DUMMYFUNCTION("""COMPUTED_VALUE"""),69)</f>
        <v>69</v>
      </c>
      <c r="E294" s="15">
        <v>0.11111111111111105</v>
      </c>
      <c r="F294" s="14">
        <f t="shared" ca="1" si="1"/>
        <v>61.333333333333336</v>
      </c>
    </row>
    <row r="295" spans="1:6">
      <c r="A295" s="4" t="s">
        <v>239</v>
      </c>
      <c r="B295" s="4" t="str">
        <f ca="1">IFERROR(__xludf.DUMMYFUNCTION("""COMPUTED_VALUE"""),"375-0024A")</f>
        <v>375-0024A</v>
      </c>
      <c r="C295" s="4" t="str">
        <f ca="1">IFERROR(__xludf.DUMMYFUNCTION("""COMPUTED_VALUE"""),"MakerBot METHOD X ABS Filament Red (.65kg, 1.43lb)")</f>
        <v>MakerBot METHOD X ABS Filament Red (.65kg, 1.43lb)</v>
      </c>
      <c r="D295" s="14">
        <f ca="1">IFERROR(__xludf.DUMMYFUNCTION("""COMPUTED_VALUE"""),69)</f>
        <v>69</v>
      </c>
      <c r="E295" s="15">
        <v>0.11111111111111105</v>
      </c>
      <c r="F295" s="14">
        <f t="shared" ca="1" si="1"/>
        <v>61.333333333333336</v>
      </c>
    </row>
    <row r="296" spans="1:6">
      <c r="A296" s="4" t="s">
        <v>239</v>
      </c>
      <c r="B296" s="4" t="str">
        <f ca="1">IFERROR(__xludf.DUMMYFUNCTION("""COMPUTED_VALUE"""),"375-0025A")</f>
        <v>375-0025A</v>
      </c>
      <c r="C296" s="4" t="str">
        <f ca="1">IFERROR(__xludf.DUMMYFUNCTION("""COMPUTED_VALUE"""),"MakerBot METHOD X ABS Filament Black (.65kg, 1.43lb)")</f>
        <v>MakerBot METHOD X ABS Filament Black (.65kg, 1.43lb)</v>
      </c>
      <c r="D296" s="14">
        <f ca="1">IFERROR(__xludf.DUMMYFUNCTION("""COMPUTED_VALUE"""),69)</f>
        <v>69</v>
      </c>
      <c r="E296" s="15">
        <v>0.11111111111111105</v>
      </c>
      <c r="F296" s="14">
        <f t="shared" ca="1" si="1"/>
        <v>61.333333333333336</v>
      </c>
    </row>
    <row r="297" spans="1:6">
      <c r="A297" s="4" t="s">
        <v>239</v>
      </c>
      <c r="B297" s="4" t="str">
        <f ca="1">IFERROR(__xludf.DUMMYFUNCTION("""COMPUTED_VALUE"""),"375-0026A")</f>
        <v>375-0026A</v>
      </c>
      <c r="C297" s="4" t="str">
        <f ca="1">IFERROR(__xludf.DUMMYFUNCTION("""COMPUTED_VALUE"""),"MakerBot METHOD X ABS Filament Gray (.65kg, 1.43lb)")</f>
        <v>MakerBot METHOD X ABS Filament Gray (.65kg, 1.43lb)</v>
      </c>
      <c r="D297" s="14">
        <f ca="1">IFERROR(__xludf.DUMMYFUNCTION("""COMPUTED_VALUE"""),69)</f>
        <v>69</v>
      </c>
      <c r="E297" s="15">
        <v>0.11111111111111105</v>
      </c>
      <c r="F297" s="14">
        <f t="shared" ca="1" si="1"/>
        <v>61.333333333333336</v>
      </c>
    </row>
    <row r="298" spans="1:6">
      <c r="A298" s="4" t="s">
        <v>239</v>
      </c>
      <c r="B298" s="4" t="str">
        <f ca="1">IFERROR(__xludf.DUMMYFUNCTION("""COMPUTED_VALUE"""),"375-0033A")</f>
        <v>375-0033A</v>
      </c>
      <c r="C298" s="4" t="str">
        <f ca="1">IFERROR(__xludf.DUMMYFUNCTION("""COMPUTED_VALUE"""),"MakerBot METHOD Nylon Filament Black (.69kg, 1.54lb)")</f>
        <v>MakerBot METHOD Nylon Filament Black (.69kg, 1.54lb)</v>
      </c>
      <c r="D298" s="14">
        <f ca="1">IFERROR(__xludf.DUMMYFUNCTION("""COMPUTED_VALUE"""),69)</f>
        <v>69</v>
      </c>
      <c r="E298" s="15">
        <v>0.11111111111111105</v>
      </c>
      <c r="F298" s="14">
        <f t="shared" ca="1" si="1"/>
        <v>61.333333333333336</v>
      </c>
    </row>
    <row r="299" spans="1:6">
      <c r="A299" s="4" t="s">
        <v>239</v>
      </c>
      <c r="B299" s="4" t="str">
        <f ca="1">IFERROR(__xludf.DUMMYFUNCTION("""COMPUTED_VALUE"""),"375-0059A")</f>
        <v>375-0059A</v>
      </c>
      <c r="C299" s="4" t="str">
        <f ca="1">IFERROR(__xludf.DUMMYFUNCTION("""COMPUTED_VALUE"""),"MakerBot Method Nylon Carbon Fiber Filament Black (.50kg, 1.1lb)")</f>
        <v>MakerBot Method Nylon Carbon Fiber Filament Black (.50kg, 1.1lb)</v>
      </c>
      <c r="D299" s="14">
        <f ca="1">IFERROR(__xludf.DUMMYFUNCTION("""COMPUTED_VALUE"""),99)</f>
        <v>99</v>
      </c>
      <c r="E299" s="15">
        <v>0.11111111111111105</v>
      </c>
      <c r="F299" s="14">
        <f t="shared" ca="1" si="1"/>
        <v>88</v>
      </c>
    </row>
    <row r="300" spans="1:6">
      <c r="A300" s="4" t="s">
        <v>239</v>
      </c>
      <c r="B300" s="4" t="str">
        <f ca="1">IFERROR(__xludf.DUMMYFUNCTION("""COMPUTED_VALUE"""),"375-0061A")</f>
        <v>375-0061A</v>
      </c>
      <c r="C300" s="4" t="str">
        <f ca="1">IFERROR(__xludf.DUMMYFUNCTION("""COMPUTED_VALUE"""),"MakerBot METHOD Nylon 12 Carbon Fiber Filament Black (.50kg, 1.1lb)")</f>
        <v>MakerBot METHOD Nylon 12 Carbon Fiber Filament Black (.50kg, 1.1lb)</v>
      </c>
      <c r="D300" s="14">
        <f ca="1">IFERROR(__xludf.DUMMYFUNCTION("""COMPUTED_VALUE"""),99)</f>
        <v>99</v>
      </c>
      <c r="E300" s="15">
        <v>0.11111111111111105</v>
      </c>
      <c r="F300" s="14">
        <f t="shared" ca="1" si="1"/>
        <v>88</v>
      </c>
    </row>
    <row r="301" spans="1:6">
      <c r="A301" s="4" t="s">
        <v>239</v>
      </c>
      <c r="B301" s="4" t="str">
        <f ca="1">IFERROR(__xludf.DUMMYFUNCTION("""COMPUTED_VALUE"""),"375-0013A")</f>
        <v>375-0013A</v>
      </c>
      <c r="C301" s="4" t="str">
        <f ca="1">IFERROR(__xludf.DUMMYFUNCTION("""COMPUTED_VALUE"""),"MakerBot METHOD PETG Filament Natural (.75kg, 1.65lb)")</f>
        <v>MakerBot METHOD PETG Filament Natural (.75kg, 1.65lb)</v>
      </c>
      <c r="D301" s="14">
        <f ca="1">IFERROR(__xludf.DUMMYFUNCTION("""COMPUTED_VALUE"""),69)</f>
        <v>69</v>
      </c>
      <c r="E301" s="15">
        <v>0.11111111111111105</v>
      </c>
      <c r="F301" s="14">
        <f t="shared" ca="1" si="1"/>
        <v>61.333333333333336</v>
      </c>
    </row>
    <row r="302" spans="1:6">
      <c r="A302" s="4" t="s">
        <v>239</v>
      </c>
      <c r="B302" s="4" t="str">
        <f ca="1">IFERROR(__xludf.DUMMYFUNCTION("""COMPUTED_VALUE"""),"375-0028A")</f>
        <v>375-0028A</v>
      </c>
      <c r="C302" s="4" t="str">
        <f ca="1">IFERROR(__xludf.DUMMYFUNCTION("""COMPUTED_VALUE"""),"MakerBot METHOD PETG Filament Red (.75kg, 1.65lb)")</f>
        <v>MakerBot METHOD PETG Filament Red (.75kg, 1.65lb)</v>
      </c>
      <c r="D302" s="14">
        <f ca="1">IFERROR(__xludf.DUMMYFUNCTION("""COMPUTED_VALUE"""),69)</f>
        <v>69</v>
      </c>
      <c r="E302" s="15">
        <v>0.11111111111111105</v>
      </c>
      <c r="F302" s="14">
        <f t="shared" ca="1" si="1"/>
        <v>61.333333333333336</v>
      </c>
    </row>
    <row r="303" spans="1:6">
      <c r="A303" s="4" t="s">
        <v>239</v>
      </c>
      <c r="B303" s="4" t="str">
        <f ca="1">IFERROR(__xludf.DUMMYFUNCTION("""COMPUTED_VALUE"""),"375-0029A")</f>
        <v>375-0029A</v>
      </c>
      <c r="C303" s="4" t="str">
        <f ca="1">IFERROR(__xludf.DUMMYFUNCTION("""COMPUTED_VALUE"""),"MakerBot METHOD PETG Filament Black (.75kg, 1.65lb")</f>
        <v>MakerBot METHOD PETG Filament Black (.75kg, 1.65lb</v>
      </c>
      <c r="D303" s="14">
        <f ca="1">IFERROR(__xludf.DUMMYFUNCTION("""COMPUTED_VALUE"""),69)</f>
        <v>69</v>
      </c>
      <c r="E303" s="15">
        <v>0.11111111111111105</v>
      </c>
      <c r="F303" s="14">
        <f t="shared" ca="1" si="1"/>
        <v>61.333333333333336</v>
      </c>
    </row>
    <row r="304" spans="1:6">
      <c r="A304" s="4" t="s">
        <v>239</v>
      </c>
      <c r="B304" s="4" t="str">
        <f ca="1">IFERROR(__xludf.DUMMYFUNCTION("""COMPUTED_VALUE"""),"375-0002A")</f>
        <v>375-0002A</v>
      </c>
      <c r="C304" s="4" t="str">
        <f ca="1">IFERROR(__xludf.DUMMYFUNCTION("""COMPUTED_VALUE"""),"MakerBot METHOD PVA Support Filament (.45kg, 1lb)")</f>
        <v>MakerBot METHOD PVA Support Filament (.45kg, 1lb)</v>
      </c>
      <c r="D304" s="14">
        <f ca="1">IFERROR(__xludf.DUMMYFUNCTION("""COMPUTED_VALUE"""),79)</f>
        <v>79</v>
      </c>
      <c r="E304" s="15">
        <v>0.11111111111111105</v>
      </c>
      <c r="F304" s="14">
        <f t="shared" ca="1" si="1"/>
        <v>70.222222222222229</v>
      </c>
    </row>
    <row r="305" spans="1:6">
      <c r="A305" s="4" t="s">
        <v>239</v>
      </c>
      <c r="B305" s="4" t="str">
        <f ca="1">IFERROR(__xludf.DUMMYFUNCTION("""COMPUTED_VALUE"""),"375-0001A")</f>
        <v>375-0001A</v>
      </c>
      <c r="C305" s="4" t="str">
        <f ca="1">IFERROR(__xludf.DUMMYFUNCTION("""COMPUTED_VALUE"""),"MakerBot METHOD Tough Filament Slate Grey (.75kg, 1.65lb)")</f>
        <v>MakerBot METHOD Tough Filament Slate Grey (.75kg, 1.65lb)</v>
      </c>
      <c r="D305" s="14">
        <f ca="1">IFERROR(__xludf.DUMMYFUNCTION("""COMPUTED_VALUE"""),69)</f>
        <v>69</v>
      </c>
      <c r="E305" s="15">
        <v>0.11111111111111105</v>
      </c>
      <c r="F305" s="14">
        <f t="shared" ca="1" si="1"/>
        <v>61.333333333333336</v>
      </c>
    </row>
    <row r="306" spans="1:6">
      <c r="A306" s="4" t="s">
        <v>239</v>
      </c>
      <c r="B306" s="4" t="str">
        <f ca="1">IFERROR(__xludf.DUMMYFUNCTION("""COMPUTED_VALUE"""),"375-0003A")</f>
        <v>375-0003A</v>
      </c>
      <c r="C306" s="4" t="str">
        <f ca="1">IFERROR(__xludf.DUMMYFUNCTION("""COMPUTED_VALUE"""),"MakerBot METHOD Tough Filament Onyx Black (.75kg, 1.65lb)")</f>
        <v>MakerBot METHOD Tough Filament Onyx Black (.75kg, 1.65lb)</v>
      </c>
      <c r="D306" s="14">
        <f ca="1">IFERROR(__xludf.DUMMYFUNCTION("""COMPUTED_VALUE"""),69)</f>
        <v>69</v>
      </c>
      <c r="E306" s="15">
        <v>0.11111111111111105</v>
      </c>
      <c r="F306" s="14">
        <f t="shared" ca="1" si="1"/>
        <v>61.333333333333336</v>
      </c>
    </row>
    <row r="307" spans="1:6">
      <c r="A307" s="4" t="s">
        <v>239</v>
      </c>
      <c r="B307" s="4" t="str">
        <f ca="1">IFERROR(__xludf.DUMMYFUNCTION("""COMPUTED_VALUE"""),"375-0004A")</f>
        <v>375-0004A</v>
      </c>
      <c r="C307" s="4" t="str">
        <f ca="1">IFERROR(__xludf.DUMMYFUNCTION("""COMPUTED_VALUE"""),"MakerBot METHOD Tough Filament Stone White (.75kg, 1.65lb)")</f>
        <v>MakerBot METHOD Tough Filament Stone White (.75kg, 1.65lb)</v>
      </c>
      <c r="D307" s="14">
        <f ca="1">IFERROR(__xludf.DUMMYFUNCTION("""COMPUTED_VALUE"""),69)</f>
        <v>69</v>
      </c>
      <c r="E307" s="15">
        <v>0.11111111111111105</v>
      </c>
      <c r="F307" s="14">
        <f t="shared" ref="F307:F332" ca="1" si="2">D307*(1-E307)</f>
        <v>61.333333333333336</v>
      </c>
    </row>
    <row r="308" spans="1:6">
      <c r="A308" s="4" t="s">
        <v>239</v>
      </c>
      <c r="B308" s="4" t="str">
        <f ca="1">IFERROR(__xludf.DUMMYFUNCTION("""COMPUTED_VALUE"""),"375-0005A")</f>
        <v>375-0005A</v>
      </c>
      <c r="C308" s="4" t="str">
        <f ca="1">IFERROR(__xludf.DUMMYFUNCTION("""COMPUTED_VALUE"""),"MakerBot METHOD Tough Filament Safety Orange (.75kg, 1.65lb)")</f>
        <v>MakerBot METHOD Tough Filament Safety Orange (.75kg, 1.65lb)</v>
      </c>
      <c r="D308" s="14">
        <f ca="1">IFERROR(__xludf.DUMMYFUNCTION("""COMPUTED_VALUE"""),69)</f>
        <v>69</v>
      </c>
      <c r="E308" s="15">
        <v>0.11111111111111105</v>
      </c>
      <c r="F308" s="14">
        <f t="shared" ca="1" si="2"/>
        <v>61.333333333333336</v>
      </c>
    </row>
    <row r="309" spans="1:6">
      <c r="A309" s="4" t="s">
        <v>239</v>
      </c>
      <c r="B309" s="4" t="str">
        <f ca="1">IFERROR(__xludf.DUMMYFUNCTION("""COMPUTED_VALUE"""),"375-0006A")</f>
        <v>375-0006A</v>
      </c>
      <c r="C309" s="4" t="str">
        <f ca="1">IFERROR(__xludf.DUMMYFUNCTION("""COMPUTED_VALUE"""),"MakerBot METHOD PLA Filament Cool Grey (.75kg, 1.65lb)")</f>
        <v>MakerBot METHOD PLA Filament Cool Grey (.75kg, 1.65lb)</v>
      </c>
      <c r="D309" s="14">
        <f ca="1">IFERROR(__xludf.DUMMYFUNCTION("""COMPUTED_VALUE"""),59)</f>
        <v>59</v>
      </c>
      <c r="E309" s="15">
        <v>0.11111111111111105</v>
      </c>
      <c r="F309" s="14">
        <f t="shared" ca="1" si="2"/>
        <v>52.44444444444445</v>
      </c>
    </row>
    <row r="310" spans="1:6">
      <c r="A310" s="4" t="s">
        <v>239</v>
      </c>
      <c r="B310" s="4" t="str">
        <f ca="1">IFERROR(__xludf.DUMMYFUNCTION("""COMPUTED_VALUE"""),"375-0020A")</f>
        <v>375-0020A</v>
      </c>
      <c r="C310" s="4" t="str">
        <f ca="1">IFERROR(__xludf.DUMMYFUNCTION("""COMPUTED_VALUE"""),"MakerBot METHOD PLA Filament True Black (.75kg, 1.65lb)")</f>
        <v>MakerBot METHOD PLA Filament True Black (.75kg, 1.65lb)</v>
      </c>
      <c r="D310" s="14">
        <f ca="1">IFERROR(__xludf.DUMMYFUNCTION("""COMPUTED_VALUE"""),59)</f>
        <v>59</v>
      </c>
      <c r="E310" s="15">
        <v>0.11111111111111105</v>
      </c>
      <c r="F310" s="14">
        <f t="shared" ca="1" si="2"/>
        <v>52.44444444444445</v>
      </c>
    </row>
    <row r="311" spans="1:6">
      <c r="A311" s="4" t="s">
        <v>239</v>
      </c>
      <c r="B311" s="4" t="str">
        <f ca="1">IFERROR(__xludf.DUMMYFUNCTION("""COMPUTED_VALUE"""),"375-0016A")</f>
        <v>375-0016A</v>
      </c>
      <c r="C311" s="4" t="str">
        <f ca="1">IFERROR(__xludf.DUMMYFUNCTION("""COMPUTED_VALUE"""),"MakerBot METHOD PLA Filament True White (.75kg, 1.65lb)")</f>
        <v>MakerBot METHOD PLA Filament True White (.75kg, 1.65lb)</v>
      </c>
      <c r="D311" s="14">
        <f ca="1">IFERROR(__xludf.DUMMYFUNCTION("""COMPUTED_VALUE"""),59)</f>
        <v>59</v>
      </c>
      <c r="E311" s="15">
        <v>0.11111111111111105</v>
      </c>
      <c r="F311" s="14">
        <f t="shared" ca="1" si="2"/>
        <v>52.44444444444445</v>
      </c>
    </row>
    <row r="312" spans="1:6">
      <c r="A312" s="4" t="s">
        <v>239</v>
      </c>
      <c r="B312" s="4" t="str">
        <f ca="1">IFERROR(__xludf.DUMMYFUNCTION("""COMPUTED_VALUE"""),"375-0017A")</f>
        <v>375-0017A</v>
      </c>
      <c r="C312" s="4" t="str">
        <f ca="1">IFERROR(__xludf.DUMMYFUNCTION("""COMPUTED_VALUE"""),"MakerBot METHOD PLA Filament True Orange (.75kg, 1.65lb)")</f>
        <v>MakerBot METHOD PLA Filament True Orange (.75kg, 1.65lb)</v>
      </c>
      <c r="D312" s="14">
        <f ca="1">IFERROR(__xludf.DUMMYFUNCTION("""COMPUTED_VALUE"""),59)</f>
        <v>59</v>
      </c>
      <c r="E312" s="15">
        <v>0.11111111111111105</v>
      </c>
      <c r="F312" s="14">
        <f t="shared" ca="1" si="2"/>
        <v>52.44444444444445</v>
      </c>
    </row>
    <row r="313" spans="1:6">
      <c r="A313" s="4" t="s">
        <v>239</v>
      </c>
      <c r="B313" s="4" t="str">
        <f ca="1">IFERROR(__xludf.DUMMYFUNCTION("""COMPUTED_VALUE"""),"375-0018A")</f>
        <v>375-0018A</v>
      </c>
      <c r="C313" s="4" t="str">
        <f ca="1">IFERROR(__xludf.DUMMYFUNCTION("""COMPUTED_VALUE"""),"MakerBot METHOD PLA Filament True Red (.75kg, 1.65lb)")</f>
        <v>MakerBot METHOD PLA Filament True Red (.75kg, 1.65lb)</v>
      </c>
      <c r="D313" s="14">
        <f ca="1">IFERROR(__xludf.DUMMYFUNCTION("""COMPUTED_VALUE"""),59)</f>
        <v>59</v>
      </c>
      <c r="E313" s="15">
        <v>0.11111111111111105</v>
      </c>
      <c r="F313" s="14">
        <f t="shared" ca="1" si="2"/>
        <v>52.44444444444445</v>
      </c>
    </row>
    <row r="314" spans="1:6">
      <c r="A314" s="4" t="s">
        <v>239</v>
      </c>
      <c r="B314" s="4" t="str">
        <f ca="1">IFERROR(__xludf.DUMMYFUNCTION("""COMPUTED_VALUE"""),"375-0019A")</f>
        <v>375-0019A</v>
      </c>
      <c r="C314" s="4" t="str">
        <f ca="1">IFERROR(__xludf.DUMMYFUNCTION("""COMPUTED_VALUE"""),"MakerBot METHOD PLA Filament Natural (.75kg, 1.65lb)")</f>
        <v>MakerBot METHOD PLA Filament Natural (.75kg, 1.65lb)</v>
      </c>
      <c r="D314" s="14">
        <f ca="1">IFERROR(__xludf.DUMMYFUNCTION("""COMPUTED_VALUE"""),59)</f>
        <v>59</v>
      </c>
      <c r="E314" s="15">
        <v>0.11111111111111105</v>
      </c>
      <c r="F314" s="14">
        <f t="shared" ca="1" si="2"/>
        <v>52.44444444444445</v>
      </c>
    </row>
    <row r="315" spans="1:6">
      <c r="A315" s="4" t="s">
        <v>239</v>
      </c>
      <c r="B315" s="4" t="str">
        <f ca="1">IFERROR(__xludf.DUMMYFUNCTION("""COMPUTED_VALUE"""),"375-0041A")</f>
        <v>375-0041A</v>
      </c>
      <c r="C315" s="4" t="str">
        <f ca="1">IFERROR(__xludf.DUMMYFUNCTION("""COMPUTED_VALUE"""),"MakerBot Sketch Tough Filament Orange (1kg, 2.2lbs)")</f>
        <v>MakerBot Sketch Tough Filament Orange (1kg, 2.2lbs)</v>
      </c>
      <c r="D315" s="14">
        <f ca="1">IFERROR(__xludf.DUMMYFUNCTION("""COMPUTED_VALUE"""),65)</f>
        <v>65</v>
      </c>
      <c r="E315" s="15">
        <v>0.11111111111111105</v>
      </c>
      <c r="F315" s="14">
        <f t="shared" ca="1" si="2"/>
        <v>57.777777777777779</v>
      </c>
    </row>
    <row r="316" spans="1:6">
      <c r="A316" s="4" t="s">
        <v>239</v>
      </c>
      <c r="B316" s="4" t="str">
        <f ca="1">IFERROR(__xludf.DUMMYFUNCTION("""COMPUTED_VALUE"""),"375-0054A")</f>
        <v>375-0054A</v>
      </c>
      <c r="C316" s="4" t="str">
        <f ca="1">IFERROR(__xludf.DUMMYFUNCTION("""COMPUTED_VALUE"""),"MakerBot Sketch Tough Filament Gray (1kg, 2.2lbs)")</f>
        <v>MakerBot Sketch Tough Filament Gray (1kg, 2.2lbs)</v>
      </c>
      <c r="D316" s="14">
        <f ca="1">IFERROR(__xludf.DUMMYFUNCTION("""COMPUTED_VALUE"""),65)</f>
        <v>65</v>
      </c>
      <c r="E316" s="15">
        <v>0.11111111111111105</v>
      </c>
      <c r="F316" s="14">
        <f t="shared" ca="1" si="2"/>
        <v>57.777777777777779</v>
      </c>
    </row>
    <row r="317" spans="1:6">
      <c r="A317" s="4" t="s">
        <v>239</v>
      </c>
      <c r="B317" s="4" t="str">
        <f ca="1">IFERROR(__xludf.DUMMYFUNCTION("""COMPUTED_VALUE"""),"375-0055A")</f>
        <v>375-0055A</v>
      </c>
      <c r="C317" s="4" t="str">
        <f ca="1">IFERROR(__xludf.DUMMYFUNCTION("""COMPUTED_VALUE"""),"MakerBot Sketch Tough Filament Onyx Black (1kg, 2.2lbs)")</f>
        <v>MakerBot Sketch Tough Filament Onyx Black (1kg, 2.2lbs)</v>
      </c>
      <c r="D317" s="14">
        <f ca="1">IFERROR(__xludf.DUMMYFUNCTION("""COMPUTED_VALUE"""),65)</f>
        <v>65</v>
      </c>
      <c r="E317" s="15">
        <v>0.11111111111111105</v>
      </c>
      <c r="F317" s="14">
        <f t="shared" ca="1" si="2"/>
        <v>57.777777777777779</v>
      </c>
    </row>
    <row r="318" spans="1:6">
      <c r="A318" s="4" t="s">
        <v>239</v>
      </c>
      <c r="B318" s="4" t="str">
        <f ca="1">IFERROR(__xludf.DUMMYFUNCTION("""COMPUTED_VALUE"""),"375-0056A")</f>
        <v>375-0056A</v>
      </c>
      <c r="C318" s="4" t="str">
        <f ca="1">IFERROR(__xludf.DUMMYFUNCTION("""COMPUTED_VALUE"""),"MakerBot Sketch Tough Filament Stone White (1kg, 2.2lbs)")</f>
        <v>MakerBot Sketch Tough Filament Stone White (1kg, 2.2lbs)</v>
      </c>
      <c r="D318" s="14">
        <f ca="1">IFERROR(__xludf.DUMMYFUNCTION("""COMPUTED_VALUE"""),65)</f>
        <v>65</v>
      </c>
      <c r="E318" s="15">
        <v>0.11111111111111105</v>
      </c>
      <c r="F318" s="14">
        <f t="shared" ca="1" si="2"/>
        <v>57.777777777777779</v>
      </c>
    </row>
    <row r="319" spans="1:6">
      <c r="A319" s="4" t="s">
        <v>239</v>
      </c>
      <c r="B319" s="4" t="str">
        <f ca="1">IFERROR(__xludf.DUMMYFUNCTION("""COMPUTED_VALUE"""),"375-0043A")</f>
        <v>375-0043A</v>
      </c>
      <c r="C319" s="4" t="str">
        <f ca="1">IFERROR(__xludf.DUMMYFUNCTION("""COMPUTED_VALUE"""),"MakerBot Sketch PLA Filament Orange (1kg, 2.2lbs)")</f>
        <v>MakerBot Sketch PLA Filament Orange (1kg, 2.2lbs)</v>
      </c>
      <c r="D319" s="14">
        <f ca="1">IFERROR(__xludf.DUMMYFUNCTION("""COMPUTED_VALUE"""),55)</f>
        <v>55</v>
      </c>
      <c r="E319" s="15">
        <v>0.11111111111111105</v>
      </c>
      <c r="F319" s="14">
        <f t="shared" ca="1" si="2"/>
        <v>48.888888888888893</v>
      </c>
    </row>
    <row r="320" spans="1:6">
      <c r="A320" s="4" t="s">
        <v>239</v>
      </c>
      <c r="B320" s="4" t="str">
        <f ca="1">IFERROR(__xludf.DUMMYFUNCTION("""COMPUTED_VALUE"""),"375-0045A")</f>
        <v>375-0045A</v>
      </c>
      <c r="C320" s="4" t="str">
        <f ca="1">IFERROR(__xludf.DUMMYFUNCTION("""COMPUTED_VALUE"""),"MakerBot Sketch PLA Filament Red (1kg, 2.2lbs)")</f>
        <v>MakerBot Sketch PLA Filament Red (1kg, 2.2lbs)</v>
      </c>
      <c r="D320" s="14">
        <f ca="1">IFERROR(__xludf.DUMMYFUNCTION("""COMPUTED_VALUE"""),55)</f>
        <v>55</v>
      </c>
      <c r="E320" s="15">
        <v>0.11111111111111105</v>
      </c>
      <c r="F320" s="14">
        <f t="shared" ca="1" si="2"/>
        <v>48.888888888888893</v>
      </c>
    </row>
    <row r="321" spans="1:6">
      <c r="A321" s="4" t="s">
        <v>239</v>
      </c>
      <c r="B321" s="4" t="str">
        <f ca="1">IFERROR(__xludf.DUMMYFUNCTION("""COMPUTED_VALUE"""),"375-0046A")</f>
        <v>375-0046A</v>
      </c>
      <c r="C321" s="4" t="str">
        <f ca="1">IFERROR(__xludf.DUMMYFUNCTION("""COMPUTED_VALUE"""),"MakerBot Sketch PLA Filament White (1kg, 2.2lbs)")</f>
        <v>MakerBot Sketch PLA Filament White (1kg, 2.2lbs)</v>
      </c>
      <c r="D321" s="14">
        <f ca="1">IFERROR(__xludf.DUMMYFUNCTION("""COMPUTED_VALUE"""),55)</f>
        <v>55</v>
      </c>
      <c r="E321" s="15">
        <v>0.11111111111111105</v>
      </c>
      <c r="F321" s="14">
        <f t="shared" ca="1" si="2"/>
        <v>48.888888888888893</v>
      </c>
    </row>
    <row r="322" spans="1:6">
      <c r="A322" s="4" t="s">
        <v>239</v>
      </c>
      <c r="B322" s="4" t="str">
        <f ca="1">IFERROR(__xludf.DUMMYFUNCTION("""COMPUTED_VALUE"""),"375-0047A")</f>
        <v>375-0047A</v>
      </c>
      <c r="C322" s="4" t="str">
        <f ca="1">IFERROR(__xludf.DUMMYFUNCTION("""COMPUTED_VALUE"""),"MakerBot Sketch PLA Filament Blue (1kg, 2.2lbs)")</f>
        <v>MakerBot Sketch PLA Filament Blue (1kg, 2.2lbs)</v>
      </c>
      <c r="D322" s="14">
        <f ca="1">IFERROR(__xludf.DUMMYFUNCTION("""COMPUTED_VALUE"""),55)</f>
        <v>55</v>
      </c>
      <c r="E322" s="15">
        <v>0.11111111111111105</v>
      </c>
      <c r="F322" s="14">
        <f t="shared" ca="1" si="2"/>
        <v>48.888888888888893</v>
      </c>
    </row>
    <row r="323" spans="1:6">
      <c r="A323" s="4" t="s">
        <v>239</v>
      </c>
      <c r="B323" s="4" t="str">
        <f ca="1">IFERROR(__xludf.DUMMYFUNCTION("""COMPUTED_VALUE"""),"375-0048A")</f>
        <v>375-0048A</v>
      </c>
      <c r="C323" s="4" t="str">
        <f ca="1">IFERROR(__xludf.DUMMYFUNCTION("""COMPUTED_VALUE"""),"MakerBot Sketch PLA Filament Black (1kg, 2.2lbs)")</f>
        <v>MakerBot Sketch PLA Filament Black (1kg, 2.2lbs)</v>
      </c>
      <c r="D323" s="14">
        <f ca="1">IFERROR(__xludf.DUMMYFUNCTION("""COMPUTED_VALUE"""),55)</f>
        <v>55</v>
      </c>
      <c r="E323" s="15">
        <v>0.11111111111111105</v>
      </c>
      <c r="F323" s="14">
        <f t="shared" ca="1" si="2"/>
        <v>48.888888888888893</v>
      </c>
    </row>
    <row r="324" spans="1:6">
      <c r="A324" s="4" t="s">
        <v>239</v>
      </c>
      <c r="B324" s="4" t="str">
        <f ca="1">IFERROR(__xludf.DUMMYFUNCTION("""COMPUTED_VALUE"""),"375-0049A")</f>
        <v>375-0049A</v>
      </c>
      <c r="C324" s="4" t="str">
        <f ca="1">IFERROR(__xludf.DUMMYFUNCTION("""COMPUTED_VALUE"""),"MakerBot Sketch PLA Filament Gray (1kg, 2.2lbs)")</f>
        <v>MakerBot Sketch PLA Filament Gray (1kg, 2.2lbs)</v>
      </c>
      <c r="D324" s="14">
        <f ca="1">IFERROR(__xludf.DUMMYFUNCTION("""COMPUTED_VALUE"""),55)</f>
        <v>55</v>
      </c>
      <c r="E324" s="15">
        <v>0.11111111111111105</v>
      </c>
      <c r="F324" s="14">
        <f t="shared" ca="1" si="2"/>
        <v>48.888888888888893</v>
      </c>
    </row>
    <row r="325" spans="1:6">
      <c r="A325" s="4" t="s">
        <v>239</v>
      </c>
      <c r="B325" s="4" t="str">
        <f ca="1">IFERROR(__xludf.DUMMYFUNCTION("""COMPUTED_VALUE"""),"375-0051A")</f>
        <v>375-0051A</v>
      </c>
      <c r="C325" s="4" t="str">
        <f ca="1">IFERROR(__xludf.DUMMYFUNCTION("""COMPUTED_VALUE"""),"MakerBot Sketch PLA Filament Yellow (1kg, 2.2lbs)")</f>
        <v>MakerBot Sketch PLA Filament Yellow (1kg, 2.2lbs)</v>
      </c>
      <c r="D325" s="14">
        <f ca="1">IFERROR(__xludf.DUMMYFUNCTION("""COMPUTED_VALUE"""),55)</f>
        <v>55</v>
      </c>
      <c r="E325" s="15">
        <v>0.11111111111111105</v>
      </c>
      <c r="F325" s="14">
        <f t="shared" ca="1" si="2"/>
        <v>48.888888888888893</v>
      </c>
    </row>
    <row r="326" spans="1:6">
      <c r="A326" s="4" t="s">
        <v>239</v>
      </c>
      <c r="B326" s="4" t="str">
        <f ca="1">IFERROR(__xludf.DUMMYFUNCTION("""COMPUTED_VALUE"""),"375-0053A")</f>
        <v>375-0053A</v>
      </c>
      <c r="C326" s="4" t="str">
        <f ca="1">IFERROR(__xludf.DUMMYFUNCTION("""COMPUTED_VALUE"""),"MakerBot Sketch PLA Filament Green (1kg, 2.2lbs)")</f>
        <v>MakerBot Sketch PLA Filament Green (1kg, 2.2lbs)</v>
      </c>
      <c r="D326" s="14">
        <f ca="1">IFERROR(__xludf.DUMMYFUNCTION("""COMPUTED_VALUE"""),55)</f>
        <v>55</v>
      </c>
      <c r="E326" s="15">
        <v>0.11111111111111105</v>
      </c>
      <c r="F326" s="14">
        <f t="shared" ca="1" si="2"/>
        <v>48.888888888888893</v>
      </c>
    </row>
    <row r="327" spans="1:6">
      <c r="A327" s="4" t="s">
        <v>239</v>
      </c>
      <c r="B327" s="4" t="str">
        <f ca="1">IFERROR(__xludf.DUMMYFUNCTION("""COMPUTED_VALUE"""),"900-0048A")</f>
        <v>900-0048A</v>
      </c>
      <c r="C327" s="4" t="str">
        <f ca="1">IFERROR(__xludf.DUMMYFUNCTION("""COMPUTED_VALUE"""),"MakerBot METHOD X Filament 3 Pack (3 SR-30)")</f>
        <v>MakerBot METHOD X Filament 3 Pack (3 SR-30)</v>
      </c>
      <c r="D327" s="14">
        <f ca="1">IFERROR(__xludf.DUMMYFUNCTION("""COMPUTED_VALUE"""),290)</f>
        <v>290</v>
      </c>
      <c r="E327" s="15">
        <v>0.11111111111111105</v>
      </c>
      <c r="F327" s="14">
        <f t="shared" ca="1" si="2"/>
        <v>257.77777777777777</v>
      </c>
    </row>
    <row r="328" spans="1:6">
      <c r="A328" s="4" t="s">
        <v>239</v>
      </c>
      <c r="B328" s="4" t="str">
        <f ca="1">IFERROR(__xludf.DUMMYFUNCTION("""COMPUTED_VALUE"""),"900-0046A")</f>
        <v>900-0046A</v>
      </c>
      <c r="C328" s="4" t="str">
        <f ca="1">IFERROR(__xludf.DUMMYFUNCTION("""COMPUTED_VALUE"""),"MakerBot METHOD X Filament 9 Pack Mixed (6 ABS, 3 SR-30)")</f>
        <v>MakerBot METHOD X Filament 9 Pack Mixed (6 ABS, 3 SR-30)</v>
      </c>
      <c r="D328" s="14">
        <f ca="1">IFERROR(__xludf.DUMMYFUNCTION("""COMPUTED_VALUE"""),675)</f>
        <v>675</v>
      </c>
      <c r="E328" s="15">
        <v>0.11111111111111105</v>
      </c>
      <c r="F328" s="14">
        <f t="shared" ca="1" si="2"/>
        <v>600</v>
      </c>
    </row>
    <row r="329" spans="1:6">
      <c r="A329" s="4" t="s">
        <v>239</v>
      </c>
      <c r="B329" s="4" t="str">
        <f ca="1">IFERROR(__xludf.DUMMYFUNCTION("""COMPUTED_VALUE"""),"900-0024A")</f>
        <v>900-0024A</v>
      </c>
      <c r="C329" s="4" t="str">
        <f ca="1">IFERROR(__xludf.DUMMYFUNCTION("""COMPUTED_VALUE"""),"MakerBot METHOD Filament 9 Pack Mixed (6 PLA, 3 PVA)")</f>
        <v>MakerBot METHOD Filament 9 Pack Mixed (6 PLA, 3 PVA)</v>
      </c>
      <c r="D329" s="14">
        <f ca="1">IFERROR(__xludf.DUMMYFUNCTION("""COMPUTED_VALUE"""),549)</f>
        <v>549</v>
      </c>
      <c r="E329" s="15">
        <v>0.11111111111111105</v>
      </c>
      <c r="F329" s="14">
        <f t="shared" ca="1" si="2"/>
        <v>488.00000000000006</v>
      </c>
    </row>
    <row r="330" spans="1:6">
      <c r="A330" s="4" t="s">
        <v>239</v>
      </c>
      <c r="B330" s="4" t="str">
        <f ca="1">IFERROR(__xludf.DUMMYFUNCTION("""COMPUTED_VALUE"""),"900-0031A")</f>
        <v>900-0031A</v>
      </c>
      <c r="C330" s="4" t="str">
        <f ca="1">IFERROR(__xludf.DUMMYFUNCTION("""COMPUTED_VALUE"""),"MakerBot METHOD Filament 3 Pack (3 PVA)")</f>
        <v>MakerBot METHOD Filament 3 Pack (3 PVA)</v>
      </c>
      <c r="D330" s="14">
        <f ca="1">IFERROR(__xludf.DUMMYFUNCTION("""COMPUTED_VALUE"""),229)</f>
        <v>229</v>
      </c>
      <c r="E330" s="15">
        <v>0.11111111111111105</v>
      </c>
      <c r="F330" s="14">
        <f t="shared" ca="1" si="2"/>
        <v>203.55555555555557</v>
      </c>
    </row>
    <row r="331" spans="1:6">
      <c r="A331" s="4" t="s">
        <v>239</v>
      </c>
      <c r="B331" s="4" t="str">
        <f ca="1">IFERROR(__xludf.DUMMYFUNCTION("""COMPUTED_VALUE"""),"900-0023A")</f>
        <v>900-0023A</v>
      </c>
      <c r="C331" s="4" t="str">
        <f ca="1">IFERROR(__xludf.DUMMYFUNCTION("""COMPUTED_VALUE"""),"MakerBot METHOD Filament 9 Pack Mixed (6 Tough, 3 PVA)")</f>
        <v>MakerBot METHOD Filament 9 Pack Mixed (6 Tough, 3 PVA)</v>
      </c>
      <c r="D331" s="14">
        <f ca="1">IFERROR(__xludf.DUMMYFUNCTION("""COMPUTED_VALUE"""),599)</f>
        <v>599</v>
      </c>
      <c r="E331" s="15">
        <v>0.11111111111111105</v>
      </c>
      <c r="F331" s="14">
        <f t="shared" ca="1" si="2"/>
        <v>532.44444444444446</v>
      </c>
    </row>
    <row r="332" spans="1:6">
      <c r="A332" s="4" t="s">
        <v>239</v>
      </c>
      <c r="B332" s="4" t="str">
        <f ca="1">IFERROR(__xludf.DUMMYFUNCTION("""COMPUTED_VALUE"""),"B2SCHOOLBUNDLE")</f>
        <v>B2SCHOOLBUNDLE</v>
      </c>
      <c r="C332" s="4" t="str">
        <f ca="1">IFERROR(__xludf.DUMMYFUNCTION("""COMPUTED_VALUE"""),"Replicator+ for Education")</f>
        <v>Replicator+ for Education</v>
      </c>
      <c r="D332" s="14">
        <f ca="1">IFERROR(__xludf.DUMMYFUNCTION("""COMPUTED_VALUE"""),1999)</f>
        <v>1999</v>
      </c>
      <c r="E332" s="15">
        <v>0.11111111111111105</v>
      </c>
      <c r="F332" s="14">
        <f t="shared" ca="1" si="2"/>
        <v>1776.8888888888889</v>
      </c>
    </row>
    <row r="333" spans="1:6">
      <c r="A333" s="4" t="s">
        <v>494</v>
      </c>
      <c r="B333" s="4" t="s">
        <v>495</v>
      </c>
      <c r="C333" s="4" t="s">
        <v>496</v>
      </c>
      <c r="D333" s="14">
        <v>49.95</v>
      </c>
      <c r="E333" s="15">
        <v>0.30486041597152713</v>
      </c>
      <c r="F333" s="14">
        <v>34.722222222222221</v>
      </c>
    </row>
    <row r="334" spans="1:6">
      <c r="A334" s="4" t="s">
        <v>497</v>
      </c>
      <c r="B334" s="4" t="s">
        <v>498</v>
      </c>
      <c r="C334" s="4" t="s">
        <v>499</v>
      </c>
      <c r="D334" s="14">
        <v>699.95</v>
      </c>
      <c r="E334" s="15">
        <v>0.11819098189553234</v>
      </c>
      <c r="F334" s="14">
        <v>617.22222222222217</v>
      </c>
    </row>
    <row r="335" spans="1:6">
      <c r="A335" s="4" t="s">
        <v>500</v>
      </c>
      <c r="B335" s="4" t="s">
        <v>501</v>
      </c>
      <c r="C335" s="4" t="s">
        <v>502</v>
      </c>
      <c r="D335" s="14">
        <v>49.99</v>
      </c>
      <c r="E335" s="15">
        <v>0.38165410859949767</v>
      </c>
      <c r="F335" s="14">
        <v>30.911111111111111</v>
      </c>
    </row>
    <row r="336" spans="1:6">
      <c r="A336" s="4" t="s">
        <v>503</v>
      </c>
      <c r="B336" s="4">
        <v>299</v>
      </c>
      <c r="C336" s="4" t="s">
        <v>504</v>
      </c>
      <c r="D336" s="14">
        <v>3</v>
      </c>
      <c r="E336" s="15">
        <v>0.25925925925925919</v>
      </c>
      <c r="F336" s="14">
        <v>2.2222222222222223</v>
      </c>
    </row>
    <row r="337" spans="1:6">
      <c r="A337" s="4" t="s">
        <v>503</v>
      </c>
      <c r="B337" s="4" t="s">
        <v>505</v>
      </c>
      <c r="C337" s="4" t="s">
        <v>506</v>
      </c>
      <c r="D337" s="14">
        <v>4227</v>
      </c>
      <c r="E337" s="15">
        <v>0.2179901690192676</v>
      </c>
      <c r="F337" s="14">
        <v>3305.5555555555557</v>
      </c>
    </row>
    <row r="338" spans="1:6">
      <c r="A338" s="4" t="s">
        <v>503</v>
      </c>
      <c r="B338" s="4" t="s">
        <v>507</v>
      </c>
      <c r="C338" s="4" t="s">
        <v>508</v>
      </c>
      <c r="D338" s="14">
        <v>2295</v>
      </c>
      <c r="E338" s="15">
        <v>0.29799080125877508</v>
      </c>
      <c r="F338" s="14">
        <v>1611.1111111111113</v>
      </c>
    </row>
    <row r="339" spans="1:6">
      <c r="A339" s="4" t="s">
        <v>503</v>
      </c>
      <c r="B339" s="4" t="s">
        <v>509</v>
      </c>
      <c r="C339" s="4" t="s">
        <v>510</v>
      </c>
      <c r="D339" s="14">
        <v>1202</v>
      </c>
      <c r="E339" s="15">
        <v>0.31133296357921991</v>
      </c>
      <c r="F339" s="14">
        <v>827.7777777777776</v>
      </c>
    </row>
    <row r="340" spans="1:6">
      <c r="A340" s="4" t="s">
        <v>503</v>
      </c>
      <c r="B340" s="4" t="s">
        <v>511</v>
      </c>
      <c r="C340" s="4" t="s">
        <v>512</v>
      </c>
      <c r="D340" s="14">
        <v>608</v>
      </c>
      <c r="E340" s="15">
        <v>0.32748538011695916</v>
      </c>
      <c r="F340" s="14">
        <v>408.8888888888888</v>
      </c>
    </row>
    <row r="341" spans="1:6">
      <c r="A341" s="4" t="s">
        <v>503</v>
      </c>
      <c r="B341" s="4">
        <v>5</v>
      </c>
      <c r="C341" s="4" t="s">
        <v>513</v>
      </c>
      <c r="D341" s="14">
        <v>55</v>
      </c>
      <c r="E341" s="15">
        <v>0.39393939393939392</v>
      </c>
      <c r="F341" s="14">
        <v>33.333333333333336</v>
      </c>
    </row>
    <row r="342" spans="1:6">
      <c r="A342" s="4" t="s">
        <v>503</v>
      </c>
      <c r="B342" s="4">
        <v>12</v>
      </c>
      <c r="C342" s="4" t="s">
        <v>514</v>
      </c>
      <c r="D342" s="14">
        <v>55</v>
      </c>
      <c r="E342" s="15">
        <v>0.39393939393939392</v>
      </c>
      <c r="F342" s="14">
        <v>33.333333333333336</v>
      </c>
    </row>
    <row r="343" spans="1:6">
      <c r="A343" s="4" t="s">
        <v>503</v>
      </c>
      <c r="B343" s="4">
        <v>29</v>
      </c>
      <c r="C343" s="4" t="s">
        <v>515</v>
      </c>
      <c r="D343" s="14">
        <v>55</v>
      </c>
      <c r="E343" s="15">
        <v>0.39393939393939392</v>
      </c>
      <c r="F343" s="14">
        <v>33.333333333333336</v>
      </c>
    </row>
    <row r="344" spans="1:6">
      <c r="A344" s="4" t="s">
        <v>503</v>
      </c>
      <c r="B344" s="4">
        <v>36</v>
      </c>
      <c r="C344" s="4" t="s">
        <v>516</v>
      </c>
      <c r="D344" s="14">
        <v>55</v>
      </c>
      <c r="E344" s="15">
        <v>0.39393939393939392</v>
      </c>
      <c r="F344" s="14">
        <v>33.333333333333336</v>
      </c>
    </row>
    <row r="345" spans="1:6">
      <c r="A345" s="4" t="s">
        <v>503</v>
      </c>
      <c r="B345" s="4">
        <v>206</v>
      </c>
      <c r="C345" s="4" t="s">
        <v>517</v>
      </c>
      <c r="D345" s="14">
        <v>55</v>
      </c>
      <c r="E345" s="15">
        <v>0.39393939393939392</v>
      </c>
      <c r="F345" s="14">
        <v>33.333333333333336</v>
      </c>
    </row>
    <row r="346" spans="1:6">
      <c r="A346" s="4" t="s">
        <v>503</v>
      </c>
      <c r="B346" s="4">
        <v>213</v>
      </c>
      <c r="C346" s="4" t="s">
        <v>518</v>
      </c>
      <c r="D346" s="14">
        <v>55</v>
      </c>
      <c r="E346" s="15">
        <v>0.39393939393939392</v>
      </c>
      <c r="F346" s="14">
        <v>33.333333333333336</v>
      </c>
    </row>
    <row r="347" spans="1:6">
      <c r="A347" s="4" t="s">
        <v>503</v>
      </c>
      <c r="B347" s="4">
        <v>251</v>
      </c>
      <c r="C347" s="4" t="s">
        <v>519</v>
      </c>
      <c r="D347" s="14">
        <v>55</v>
      </c>
      <c r="E347" s="15">
        <v>0.39393939393939392</v>
      </c>
      <c r="F347" s="14">
        <v>33.333333333333336</v>
      </c>
    </row>
    <row r="348" spans="1:6">
      <c r="A348" s="4" t="s">
        <v>503</v>
      </c>
      <c r="B348" s="4">
        <v>268</v>
      </c>
      <c r="C348" s="4" t="s">
        <v>520</v>
      </c>
      <c r="D348" s="14">
        <v>55</v>
      </c>
      <c r="E348" s="15">
        <v>0.39393939393939392</v>
      </c>
      <c r="F348" s="14">
        <v>33.333333333333336</v>
      </c>
    </row>
    <row r="349" spans="1:6">
      <c r="A349" s="4" t="s">
        <v>521</v>
      </c>
      <c r="B349" s="4" t="s">
        <v>529</v>
      </c>
      <c r="C349" s="4" t="s">
        <v>530</v>
      </c>
      <c r="D349" s="14">
        <v>136</v>
      </c>
      <c r="E349" s="15">
        <v>0.17924836601307204</v>
      </c>
      <c r="F349" s="14">
        <v>111.62222222222221</v>
      </c>
    </row>
    <row r="350" spans="1:6">
      <c r="A350" s="4" t="s">
        <v>521</v>
      </c>
      <c r="B350" s="4" t="s">
        <v>531</v>
      </c>
      <c r="C350" s="4" t="s">
        <v>532</v>
      </c>
      <c r="D350" s="14">
        <v>39.950000000000003</v>
      </c>
      <c r="E350" s="15">
        <v>0.17925184258100402</v>
      </c>
      <c r="F350" s="14">
        <v>32.788888888888891</v>
      </c>
    </row>
    <row r="351" spans="1:6">
      <c r="A351" s="4" t="s">
        <v>521</v>
      </c>
      <c r="B351" s="4" t="s">
        <v>533</v>
      </c>
      <c r="C351" s="4" t="s">
        <v>534</v>
      </c>
      <c r="D351" s="14">
        <v>54.95</v>
      </c>
      <c r="E351" s="15">
        <v>0.17925386715195635</v>
      </c>
      <c r="F351" s="14">
        <v>45.1</v>
      </c>
    </row>
    <row r="352" spans="1:6">
      <c r="A352" s="4" t="s">
        <v>521</v>
      </c>
      <c r="B352" s="4" t="s">
        <v>535</v>
      </c>
      <c r="C352" s="4" t="s">
        <v>536</v>
      </c>
      <c r="D352" s="14">
        <v>32.950000000000003</v>
      </c>
      <c r="E352" s="15">
        <v>0.17922778620805946</v>
      </c>
      <c r="F352" s="14">
        <v>27.044444444444444</v>
      </c>
    </row>
    <row r="353" spans="1:6">
      <c r="A353" s="4" t="s">
        <v>521</v>
      </c>
      <c r="B353" s="4" t="s">
        <v>537</v>
      </c>
      <c r="C353" s="4" t="s">
        <v>538</v>
      </c>
      <c r="D353" s="14">
        <v>104</v>
      </c>
      <c r="E353" s="15">
        <v>0.17927350427350441</v>
      </c>
      <c r="F353" s="14">
        <v>85.35555555555554</v>
      </c>
    </row>
    <row r="354" spans="1:6">
      <c r="A354" s="4" t="s">
        <v>521</v>
      </c>
      <c r="B354" s="4" t="s">
        <v>539</v>
      </c>
      <c r="C354" s="4" t="s">
        <v>540</v>
      </c>
      <c r="D354" s="14">
        <v>39.950000000000003</v>
      </c>
      <c r="E354" s="15">
        <v>0.17925184258100402</v>
      </c>
      <c r="F354" s="14">
        <v>32.788888888888891</v>
      </c>
    </row>
    <row r="355" spans="1:6">
      <c r="A355" s="4" t="s">
        <v>521</v>
      </c>
      <c r="B355" s="4" t="s">
        <v>541</v>
      </c>
      <c r="C355" s="4" t="s">
        <v>542</v>
      </c>
      <c r="D355" s="14">
        <v>29.95</v>
      </c>
      <c r="E355" s="15">
        <v>0.17900204043776669</v>
      </c>
      <c r="F355" s="14">
        <v>24.588888888888889</v>
      </c>
    </row>
    <row r="356" spans="1:6">
      <c r="A356" s="4" t="s">
        <v>521</v>
      </c>
      <c r="B356" s="4" t="s">
        <v>543</v>
      </c>
      <c r="C356" s="4" t="s">
        <v>544</v>
      </c>
      <c r="D356" s="14">
        <v>29.95</v>
      </c>
      <c r="E356" s="15">
        <v>0.17900204043776669</v>
      </c>
      <c r="F356" s="14">
        <v>24.588888888888889</v>
      </c>
    </row>
    <row r="357" spans="1:6">
      <c r="A357" s="4" t="s">
        <v>521</v>
      </c>
      <c r="B357" s="4" t="s">
        <v>545</v>
      </c>
      <c r="C357" s="4" t="s">
        <v>546</v>
      </c>
      <c r="D357" s="14">
        <v>28.95</v>
      </c>
      <c r="E357" s="15">
        <v>0.17904432930339664</v>
      </c>
      <c r="F357" s="14">
        <v>23.766666666666666</v>
      </c>
    </row>
    <row r="358" spans="1:6">
      <c r="A358" s="4" t="s">
        <v>521</v>
      </c>
      <c r="B358" s="4" t="s">
        <v>547</v>
      </c>
      <c r="C358" s="4" t="s">
        <v>548</v>
      </c>
      <c r="D358" s="14">
        <v>28.95</v>
      </c>
      <c r="E358" s="15">
        <v>0.17904432930339664</v>
      </c>
      <c r="F358" s="14">
        <v>23.766666666666666</v>
      </c>
    </row>
    <row r="359" spans="1:6">
      <c r="A359" s="4" t="s">
        <v>521</v>
      </c>
      <c r="B359" s="4" t="s">
        <v>549</v>
      </c>
      <c r="C359" s="4" t="s">
        <v>550</v>
      </c>
      <c r="D359" s="14">
        <v>28.95</v>
      </c>
      <c r="E359" s="15">
        <v>0.17904432930339664</v>
      </c>
      <c r="F359" s="14">
        <v>23.766666666666666</v>
      </c>
    </row>
    <row r="360" spans="1:6">
      <c r="A360" s="4" t="s">
        <v>521</v>
      </c>
      <c r="B360" s="4" t="s">
        <v>551</v>
      </c>
      <c r="C360" s="4" t="s">
        <v>552</v>
      </c>
      <c r="D360" s="14">
        <v>28.95</v>
      </c>
      <c r="E360" s="15">
        <v>0.17904432930339664</v>
      </c>
      <c r="F360" s="14">
        <v>23.766666666666666</v>
      </c>
    </row>
    <row r="361" spans="1:6">
      <c r="A361" s="4" t="s">
        <v>521</v>
      </c>
      <c r="B361" s="4" t="s">
        <v>553</v>
      </c>
      <c r="C361" s="4" t="s">
        <v>554</v>
      </c>
      <c r="D361" s="14">
        <v>24.95</v>
      </c>
      <c r="E361" s="15">
        <v>0.1792473836562013</v>
      </c>
      <c r="F361" s="14">
        <v>20.477777777777778</v>
      </c>
    </row>
    <row r="362" spans="1:6">
      <c r="A362" s="4" t="s">
        <v>521</v>
      </c>
      <c r="B362" s="4" t="s">
        <v>555</v>
      </c>
      <c r="C362" s="4" t="s">
        <v>556</v>
      </c>
      <c r="D362" s="14">
        <v>28.95</v>
      </c>
      <c r="E362" s="15">
        <v>0.29265016311648429</v>
      </c>
      <c r="F362" s="14">
        <v>20.477777777777781</v>
      </c>
    </row>
    <row r="363" spans="1:6">
      <c r="A363" s="4" t="s">
        <v>521</v>
      </c>
      <c r="B363" s="4" t="s">
        <v>557</v>
      </c>
      <c r="C363" s="4" t="s">
        <v>558</v>
      </c>
      <c r="D363" s="14">
        <v>24.95</v>
      </c>
      <c r="E363" s="15">
        <v>0.1792473836562013</v>
      </c>
      <c r="F363" s="14">
        <v>20.477777777777778</v>
      </c>
    </row>
    <row r="364" spans="1:6">
      <c r="A364" s="4" t="s">
        <v>521</v>
      </c>
      <c r="B364" s="4" t="s">
        <v>559</v>
      </c>
      <c r="C364" s="4" t="s">
        <v>560</v>
      </c>
      <c r="D364" s="14">
        <v>24.95</v>
      </c>
      <c r="E364" s="15">
        <v>0.1792473836562013</v>
      </c>
      <c r="F364" s="14">
        <v>20.477777777777778</v>
      </c>
    </row>
    <row r="365" spans="1:6">
      <c r="A365" s="4" t="s">
        <v>521</v>
      </c>
      <c r="B365" s="4" t="s">
        <v>561</v>
      </c>
      <c r="C365" s="4" t="s">
        <v>562</v>
      </c>
      <c r="D365" s="14">
        <v>24.95</v>
      </c>
      <c r="E365" s="15">
        <v>0.1792473836562013</v>
      </c>
      <c r="F365" s="14">
        <v>20.477777777777778</v>
      </c>
    </row>
    <row r="366" spans="1:6">
      <c r="A366" s="4" t="s">
        <v>521</v>
      </c>
      <c r="B366" s="4" t="s">
        <v>563</v>
      </c>
      <c r="C366" s="4" t="s">
        <v>564</v>
      </c>
      <c r="D366" s="14">
        <v>24.95</v>
      </c>
      <c r="E366" s="15">
        <v>0.1792473836562013</v>
      </c>
      <c r="F366" s="14">
        <v>20.477777777777778</v>
      </c>
    </row>
    <row r="367" spans="1:6">
      <c r="A367" s="4" t="s">
        <v>521</v>
      </c>
      <c r="B367" s="4" t="s">
        <v>565</v>
      </c>
      <c r="C367" s="4" t="s">
        <v>566</v>
      </c>
      <c r="D367" s="14">
        <v>24.95</v>
      </c>
      <c r="E367" s="15">
        <v>0.1792473836562013</v>
      </c>
      <c r="F367" s="14">
        <v>20.477777777777778</v>
      </c>
    </row>
    <row r="368" spans="1:6">
      <c r="A368" s="4" t="s">
        <v>521</v>
      </c>
      <c r="B368" s="4" t="s">
        <v>567</v>
      </c>
      <c r="C368" s="4" t="s">
        <v>568</v>
      </c>
      <c r="D368" s="14">
        <v>24.95</v>
      </c>
      <c r="E368" s="15">
        <v>0.1792473836562013</v>
      </c>
      <c r="F368" s="14">
        <v>20.477777777777778</v>
      </c>
    </row>
    <row r="369" spans="1:6">
      <c r="A369" s="4" t="s">
        <v>521</v>
      </c>
      <c r="B369" s="4" t="s">
        <v>569</v>
      </c>
      <c r="C369" s="4" t="s">
        <v>570</v>
      </c>
      <c r="D369" s="14">
        <v>11.95</v>
      </c>
      <c r="E369" s="15">
        <v>0.17898651789865172</v>
      </c>
      <c r="F369" s="14">
        <v>9.8111111111111118</v>
      </c>
    </row>
    <row r="370" spans="1:6">
      <c r="A370" s="4" t="s">
        <v>521</v>
      </c>
      <c r="B370" s="4" t="s">
        <v>571</v>
      </c>
      <c r="C370" s="4" t="s">
        <v>572</v>
      </c>
      <c r="D370" s="14">
        <v>4.95</v>
      </c>
      <c r="E370" s="15">
        <v>0.17845117845117853</v>
      </c>
      <c r="F370" s="14">
        <v>4.0666666666666664</v>
      </c>
    </row>
    <row r="371" spans="1:6">
      <c r="A371" s="4" t="s">
        <v>522</v>
      </c>
      <c r="B371" s="4" t="s">
        <v>523</v>
      </c>
      <c r="C371" s="4" t="s">
        <v>524</v>
      </c>
      <c r="D371" s="14">
        <v>1390</v>
      </c>
      <c r="E371" s="15">
        <v>7.407673860911268E-2</v>
      </c>
      <c r="F371" s="14">
        <v>1287.0333333333333</v>
      </c>
    </row>
    <row r="372" spans="1:6">
      <c r="A372" s="4" t="s">
        <v>522</v>
      </c>
      <c r="B372" s="4" t="s">
        <v>525</v>
      </c>
      <c r="C372" s="4" t="s">
        <v>526</v>
      </c>
      <c r="D372" s="14">
        <v>1440</v>
      </c>
      <c r="E372" s="15">
        <v>7.4074074074074181E-2</v>
      </c>
      <c r="F372" s="14">
        <v>1333.3333333333333</v>
      </c>
    </row>
    <row r="373" spans="1:6">
      <c r="A373" s="4" t="s">
        <v>522</v>
      </c>
      <c r="B373" s="4" t="s">
        <v>527</v>
      </c>
      <c r="C373" s="4" t="s">
        <v>528</v>
      </c>
      <c r="D373" s="14">
        <v>3900</v>
      </c>
      <c r="E373" s="15">
        <v>0.11616239316239318</v>
      </c>
      <c r="F373" s="14">
        <v>3446.9666666666667</v>
      </c>
    </row>
    <row r="374" spans="1:6">
      <c r="A374" s="4" t="s">
        <v>522</v>
      </c>
      <c r="B374" s="4" t="s">
        <v>899</v>
      </c>
      <c r="C374" s="4" t="s">
        <v>892</v>
      </c>
      <c r="D374" s="14">
        <v>2190</v>
      </c>
      <c r="E374" s="15">
        <v>8.8800000000000004E-2</v>
      </c>
      <c r="F374" s="14">
        <f t="shared" ref="F374:F380" si="3">D374*(1-E374)</f>
        <v>1995.528</v>
      </c>
    </row>
    <row r="375" spans="1:6">
      <c r="A375" s="4" t="s">
        <v>522</v>
      </c>
      <c r="B375" s="4" t="s">
        <v>900</v>
      </c>
      <c r="C375" s="4" t="s">
        <v>893</v>
      </c>
      <c r="D375" s="14">
        <v>499</v>
      </c>
      <c r="E375" s="15">
        <v>8.8800000000000004E-2</v>
      </c>
      <c r="F375" s="14">
        <f t="shared" si="3"/>
        <v>454.68880000000001</v>
      </c>
    </row>
    <row r="376" spans="1:6">
      <c r="A376" s="4" t="s">
        <v>522</v>
      </c>
      <c r="B376" s="4" t="s">
        <v>901</v>
      </c>
      <c r="C376" s="4" t="s">
        <v>894</v>
      </c>
      <c r="D376" s="14">
        <v>249</v>
      </c>
      <c r="E376" s="15">
        <v>8.8800000000000004E-2</v>
      </c>
      <c r="F376" s="14">
        <f t="shared" si="3"/>
        <v>226.8888</v>
      </c>
    </row>
    <row r="377" spans="1:6">
      <c r="A377" s="4" t="s">
        <v>522</v>
      </c>
      <c r="B377" s="4">
        <v>855165004680</v>
      </c>
      <c r="C377" s="4" t="s">
        <v>895</v>
      </c>
      <c r="D377" s="14">
        <v>499</v>
      </c>
      <c r="E377" s="15">
        <v>8.8800000000000004E-2</v>
      </c>
      <c r="F377" s="14">
        <f t="shared" si="3"/>
        <v>454.68880000000001</v>
      </c>
    </row>
    <row r="378" spans="1:6">
      <c r="A378" s="4" t="s">
        <v>522</v>
      </c>
      <c r="B378" s="4" t="s">
        <v>902</v>
      </c>
      <c r="C378" s="4" t="s">
        <v>896</v>
      </c>
      <c r="D378" s="14">
        <v>149</v>
      </c>
      <c r="E378" s="15">
        <v>8.8800000000000004E-2</v>
      </c>
      <c r="F378" s="14">
        <f t="shared" si="3"/>
        <v>135.7688</v>
      </c>
    </row>
    <row r="379" spans="1:6">
      <c r="A379" s="4" t="s">
        <v>522</v>
      </c>
      <c r="B379" s="4" t="s">
        <v>903</v>
      </c>
      <c r="C379" s="4" t="s">
        <v>897</v>
      </c>
      <c r="D379" s="14">
        <v>149</v>
      </c>
      <c r="E379" s="15">
        <v>8.8800000000000004E-2</v>
      </c>
      <c r="F379" s="14">
        <f t="shared" si="3"/>
        <v>135.7688</v>
      </c>
    </row>
    <row r="380" spans="1:6">
      <c r="A380" s="4" t="s">
        <v>522</v>
      </c>
      <c r="B380" s="4" t="s">
        <v>904</v>
      </c>
      <c r="C380" s="4" t="s">
        <v>898</v>
      </c>
      <c r="D380" s="14">
        <v>149</v>
      </c>
      <c r="E380" s="15">
        <v>8.8800000000000004E-2</v>
      </c>
      <c r="F380" s="14">
        <f t="shared" si="3"/>
        <v>135.7688</v>
      </c>
    </row>
    <row r="381" spans="1:6">
      <c r="A381" s="4" t="s">
        <v>573</v>
      </c>
      <c r="B381" s="4">
        <v>632</v>
      </c>
      <c r="C381" s="4" t="s">
        <v>574</v>
      </c>
      <c r="D381" s="14">
        <v>50</v>
      </c>
      <c r="E381" s="15">
        <v>0.41111111111111109</v>
      </c>
      <c r="F381" s="14">
        <v>29.444444444444446</v>
      </c>
    </row>
    <row r="382" spans="1:6">
      <c r="A382" s="4" t="s">
        <v>573</v>
      </c>
      <c r="B382" s="4" t="s">
        <v>575</v>
      </c>
      <c r="C382" s="4" t="s">
        <v>576</v>
      </c>
      <c r="D382" s="14">
        <v>6.95</v>
      </c>
      <c r="E382" s="15">
        <v>0.44044764188649088</v>
      </c>
      <c r="F382" s="14">
        <v>3.8888888888888884</v>
      </c>
    </row>
    <row r="383" spans="1:6">
      <c r="A383" s="4" t="s">
        <v>573</v>
      </c>
      <c r="B383" s="4" t="s">
        <v>577</v>
      </c>
      <c r="C383" s="4" t="s">
        <v>578</v>
      </c>
      <c r="D383" s="14">
        <v>11.95</v>
      </c>
      <c r="E383" s="15">
        <v>0.44211994421199441</v>
      </c>
      <c r="F383" s="14">
        <v>6.6666666666666661</v>
      </c>
    </row>
    <row r="384" spans="1:6">
      <c r="A384" s="4" t="s">
        <v>573</v>
      </c>
      <c r="B384" s="4" t="s">
        <v>579</v>
      </c>
      <c r="C384" s="4" t="s">
        <v>580</v>
      </c>
      <c r="D384" s="14">
        <v>12.95</v>
      </c>
      <c r="E384" s="15">
        <v>0.44229944229944229</v>
      </c>
      <c r="F384" s="14">
        <v>7.2222222222222223</v>
      </c>
    </row>
    <row r="385" spans="1:6">
      <c r="A385" s="4" t="s">
        <v>573</v>
      </c>
      <c r="B385" s="4" t="s">
        <v>581</v>
      </c>
      <c r="C385" s="4" t="s">
        <v>582</v>
      </c>
      <c r="D385" s="14">
        <v>12.95</v>
      </c>
      <c r="E385" s="15">
        <v>0.44229944229944229</v>
      </c>
      <c r="F385" s="14">
        <v>7.2222222222222223</v>
      </c>
    </row>
    <row r="386" spans="1:6">
      <c r="A386" s="4" t="s">
        <v>573</v>
      </c>
      <c r="B386" s="4" t="s">
        <v>583</v>
      </c>
      <c r="C386" s="4" t="s">
        <v>584</v>
      </c>
      <c r="D386" s="14">
        <v>12.95</v>
      </c>
      <c r="E386" s="15">
        <v>0.44229944229944229</v>
      </c>
      <c r="F386" s="14">
        <v>7.2222222222222223</v>
      </c>
    </row>
    <row r="387" spans="1:6">
      <c r="A387" s="4" t="s">
        <v>573</v>
      </c>
      <c r="B387" s="4" t="s">
        <v>585</v>
      </c>
      <c r="C387" s="4" t="s">
        <v>586</v>
      </c>
      <c r="D387" s="14">
        <v>12.95</v>
      </c>
      <c r="E387" s="15">
        <v>0.44229944229944229</v>
      </c>
      <c r="F387" s="14">
        <v>7.2222222222222223</v>
      </c>
    </row>
    <row r="388" spans="1:6">
      <c r="A388" s="4" t="s">
        <v>573</v>
      </c>
      <c r="B388" s="4" t="s">
        <v>587</v>
      </c>
      <c r="C388" s="4" t="s">
        <v>588</v>
      </c>
      <c r="D388" s="14">
        <v>14.95</v>
      </c>
      <c r="E388" s="15">
        <v>0.44258639910813813</v>
      </c>
      <c r="F388" s="14">
        <v>8.3333333333333357</v>
      </c>
    </row>
    <row r="389" spans="1:6">
      <c r="A389" s="4" t="s">
        <v>573</v>
      </c>
      <c r="B389" s="4" t="s">
        <v>589</v>
      </c>
      <c r="C389" s="4" t="s">
        <v>590</v>
      </c>
      <c r="D389" s="14">
        <v>14.95</v>
      </c>
      <c r="E389" s="15">
        <v>0.44258639910813813</v>
      </c>
      <c r="F389" s="14">
        <v>8.3333333333333357</v>
      </c>
    </row>
    <row r="390" spans="1:6">
      <c r="A390" s="4" t="s">
        <v>573</v>
      </c>
      <c r="B390" s="4" t="s">
        <v>591</v>
      </c>
      <c r="C390" s="4" t="s">
        <v>592</v>
      </c>
      <c r="D390" s="14">
        <v>14.95</v>
      </c>
      <c r="E390" s="15">
        <v>0.44258639910813813</v>
      </c>
      <c r="F390" s="14">
        <v>8.3333333333333357</v>
      </c>
    </row>
    <row r="391" spans="1:6">
      <c r="A391" s="4" t="s">
        <v>573</v>
      </c>
      <c r="B391" s="4" t="s">
        <v>593</v>
      </c>
      <c r="C391" s="4" t="s">
        <v>594</v>
      </c>
      <c r="D391" s="14">
        <v>14.95</v>
      </c>
      <c r="E391" s="15">
        <v>0.44258639910813813</v>
      </c>
      <c r="F391" s="14">
        <v>8.3333333333333357</v>
      </c>
    </row>
    <row r="392" spans="1:6">
      <c r="A392" s="4" t="s">
        <v>573</v>
      </c>
      <c r="B392" s="4" t="s">
        <v>595</v>
      </c>
      <c r="C392" s="4" t="s">
        <v>596</v>
      </c>
      <c r="D392" s="14">
        <v>14.95</v>
      </c>
      <c r="E392" s="15">
        <v>0.44258639910813813</v>
      </c>
      <c r="F392" s="14">
        <v>8.3333333333333357</v>
      </c>
    </row>
    <row r="393" spans="1:6">
      <c r="A393" s="4" t="s">
        <v>573</v>
      </c>
      <c r="B393" s="4" t="s">
        <v>597</v>
      </c>
      <c r="C393" s="4" t="s">
        <v>598</v>
      </c>
      <c r="D393" s="14">
        <v>16.95</v>
      </c>
      <c r="E393" s="15">
        <v>0.44280563749590296</v>
      </c>
      <c r="F393" s="14">
        <v>9.4444444444444446</v>
      </c>
    </row>
    <row r="394" spans="1:6">
      <c r="A394" s="4" t="s">
        <v>573</v>
      </c>
      <c r="B394" s="4" t="s">
        <v>599</v>
      </c>
      <c r="C394" s="4" t="s">
        <v>600</v>
      </c>
      <c r="D394" s="14">
        <v>16.95</v>
      </c>
      <c r="E394" s="15">
        <v>0.44280563749590296</v>
      </c>
      <c r="F394" s="14">
        <v>9.4444444444444446</v>
      </c>
    </row>
    <row r="395" spans="1:6">
      <c r="A395" s="4" t="s">
        <v>573</v>
      </c>
      <c r="B395" s="4" t="s">
        <v>601</v>
      </c>
      <c r="C395" s="4" t="s">
        <v>602</v>
      </c>
      <c r="D395" s="14">
        <v>16.95</v>
      </c>
      <c r="E395" s="15">
        <v>0.44280563749590296</v>
      </c>
      <c r="F395" s="14">
        <v>9.4444444444444446</v>
      </c>
    </row>
    <row r="396" spans="1:6">
      <c r="A396" s="4" t="s">
        <v>573</v>
      </c>
      <c r="B396" s="4" t="s">
        <v>603</v>
      </c>
      <c r="C396" s="4" t="s">
        <v>604</v>
      </c>
      <c r="D396" s="14">
        <v>18.95</v>
      </c>
      <c r="E396" s="15">
        <v>0.44297859865142186</v>
      </c>
      <c r="F396" s="14">
        <v>10.555555555555555</v>
      </c>
    </row>
    <row r="397" spans="1:6">
      <c r="A397" s="4" t="s">
        <v>573</v>
      </c>
      <c r="B397" s="4" t="s">
        <v>605</v>
      </c>
      <c r="C397" s="4" t="s">
        <v>606</v>
      </c>
      <c r="D397" s="14">
        <v>18.95</v>
      </c>
      <c r="E397" s="15">
        <v>0.44297859865142186</v>
      </c>
      <c r="F397" s="14">
        <v>10.555555555555555</v>
      </c>
    </row>
    <row r="398" spans="1:6">
      <c r="A398" s="4" t="s">
        <v>573</v>
      </c>
      <c r="B398" s="4" t="s">
        <v>607</v>
      </c>
      <c r="C398" s="4" t="s">
        <v>608</v>
      </c>
      <c r="D398" s="14">
        <v>33.950000000000003</v>
      </c>
      <c r="E398" s="15">
        <v>0.44362624774995918</v>
      </c>
      <c r="F398" s="14">
        <v>18.888888888888886</v>
      </c>
    </row>
    <row r="399" spans="1:6">
      <c r="A399" s="4" t="s">
        <v>573</v>
      </c>
      <c r="B399" s="4" t="s">
        <v>609</v>
      </c>
      <c r="C399" s="4" t="s">
        <v>610</v>
      </c>
      <c r="D399" s="14">
        <v>18.95</v>
      </c>
      <c r="E399" s="15">
        <v>0.44297859865142186</v>
      </c>
      <c r="F399" s="14">
        <v>10.555555555555555</v>
      </c>
    </row>
    <row r="400" spans="1:6">
      <c r="A400" s="4" t="s">
        <v>573</v>
      </c>
      <c r="B400" s="4" t="s">
        <v>611</v>
      </c>
      <c r="C400" s="4" t="s">
        <v>612</v>
      </c>
      <c r="D400" s="14">
        <v>19.95</v>
      </c>
      <c r="E400" s="15">
        <v>0.44305207463102203</v>
      </c>
      <c r="F400" s="14">
        <v>11.111111111111111</v>
      </c>
    </row>
    <row r="401" spans="1:6">
      <c r="A401" s="4" t="s">
        <v>573</v>
      </c>
      <c r="B401" s="4" t="s">
        <v>613</v>
      </c>
      <c r="C401" s="4" t="s">
        <v>614</v>
      </c>
      <c r="D401" s="14">
        <v>20.95</v>
      </c>
      <c r="E401" s="15">
        <v>0.44311853619729513</v>
      </c>
      <c r="F401" s="14">
        <v>11.666666666666666</v>
      </c>
    </row>
    <row r="402" spans="1:6">
      <c r="A402" s="4" t="s">
        <v>573</v>
      </c>
      <c r="B402" s="4" t="s">
        <v>615</v>
      </c>
      <c r="C402" s="4" t="s">
        <v>616</v>
      </c>
      <c r="D402" s="14">
        <v>20.95</v>
      </c>
      <c r="E402" s="15">
        <v>0.44311853619729513</v>
      </c>
      <c r="F402" s="14">
        <v>11.666666666666666</v>
      </c>
    </row>
    <row r="403" spans="1:6">
      <c r="A403" s="4" t="s">
        <v>573</v>
      </c>
      <c r="B403" s="4" t="s">
        <v>617</v>
      </c>
      <c r="C403" s="4" t="s">
        <v>618</v>
      </c>
      <c r="D403" s="14">
        <v>20.95</v>
      </c>
      <c r="E403" s="15">
        <v>0.44311853619729513</v>
      </c>
      <c r="F403" s="14">
        <v>11.666666666666666</v>
      </c>
    </row>
    <row r="404" spans="1:6">
      <c r="A404" s="4" t="s">
        <v>573</v>
      </c>
      <c r="B404" s="4" t="s">
        <v>619</v>
      </c>
      <c r="C404" s="4" t="s">
        <v>620</v>
      </c>
      <c r="D404" s="14">
        <v>20.95</v>
      </c>
      <c r="E404" s="15">
        <v>0.44311853619729513</v>
      </c>
      <c r="F404" s="14">
        <v>11.666666666666666</v>
      </c>
    </row>
    <row r="405" spans="1:6">
      <c r="A405" s="4" t="s">
        <v>573</v>
      </c>
      <c r="B405" s="4" t="s">
        <v>621</v>
      </c>
      <c r="C405" s="4" t="s">
        <v>622</v>
      </c>
      <c r="D405" s="14">
        <v>20.95</v>
      </c>
      <c r="E405" s="15">
        <v>0.44311853619729513</v>
      </c>
      <c r="F405" s="14">
        <v>11.666666666666666</v>
      </c>
    </row>
    <row r="406" spans="1:6">
      <c r="A406" s="4" t="s">
        <v>573</v>
      </c>
      <c r="B406" s="4" t="s">
        <v>623</v>
      </c>
      <c r="C406" s="4" t="s">
        <v>624</v>
      </c>
      <c r="D406" s="14">
        <v>22.95</v>
      </c>
      <c r="E406" s="15">
        <v>0.44323408375695961</v>
      </c>
      <c r="F406" s="14">
        <v>12.777777777777777</v>
      </c>
    </row>
    <row r="407" spans="1:6">
      <c r="A407" s="4" t="s">
        <v>573</v>
      </c>
      <c r="B407" s="4" t="s">
        <v>625</v>
      </c>
      <c r="C407" s="4" t="s">
        <v>626</v>
      </c>
      <c r="D407" s="14">
        <v>22.95</v>
      </c>
      <c r="E407" s="15">
        <v>0.44323408375695961</v>
      </c>
      <c r="F407" s="14">
        <v>12.777777777777777</v>
      </c>
    </row>
    <row r="408" spans="1:6">
      <c r="A408" s="4" t="s">
        <v>573</v>
      </c>
      <c r="B408" s="4" t="s">
        <v>627</v>
      </c>
      <c r="C408" s="4" t="s">
        <v>628</v>
      </c>
      <c r="D408" s="14">
        <v>27.95</v>
      </c>
      <c r="E408" s="15">
        <v>0.44345060624130395</v>
      </c>
      <c r="F408" s="14">
        <v>15.555555555555554</v>
      </c>
    </row>
    <row r="409" spans="1:6">
      <c r="A409" s="4" t="s">
        <v>573</v>
      </c>
      <c r="B409" s="4" t="s">
        <v>629</v>
      </c>
      <c r="C409" s="4" t="s">
        <v>630</v>
      </c>
      <c r="D409" s="14">
        <v>27.95</v>
      </c>
      <c r="E409" s="15">
        <v>0.44345060624130395</v>
      </c>
      <c r="F409" s="14">
        <v>15.555555555555554</v>
      </c>
    </row>
    <row r="410" spans="1:6">
      <c r="A410" s="4" t="s">
        <v>573</v>
      </c>
      <c r="B410" s="4" t="s">
        <v>631</v>
      </c>
      <c r="C410" s="4" t="s">
        <v>632</v>
      </c>
      <c r="D410" s="14">
        <v>31.95</v>
      </c>
      <c r="E410" s="15">
        <v>0.44357503042949054</v>
      </c>
      <c r="F410" s="14">
        <v>17.777777777777779</v>
      </c>
    </row>
    <row r="411" spans="1:6">
      <c r="A411" s="4" t="s">
        <v>573</v>
      </c>
      <c r="B411" s="4" t="s">
        <v>633</v>
      </c>
      <c r="C411" s="4" t="s">
        <v>634</v>
      </c>
      <c r="D411" s="14">
        <v>33.950000000000003</v>
      </c>
      <c r="E411" s="15">
        <v>0.44362624774995918</v>
      </c>
      <c r="F411" s="14">
        <v>18.888888888888886</v>
      </c>
    </row>
    <row r="412" spans="1:6">
      <c r="A412" s="4" t="s">
        <v>573</v>
      </c>
      <c r="B412" s="4" t="s">
        <v>635</v>
      </c>
      <c r="C412" s="4" t="s">
        <v>636</v>
      </c>
      <c r="D412" s="14">
        <v>43.95</v>
      </c>
      <c r="E412" s="15">
        <v>0.44381241309568964</v>
      </c>
      <c r="F412" s="14">
        <v>24.444444444444443</v>
      </c>
    </row>
    <row r="413" spans="1:6">
      <c r="A413" s="4" t="s">
        <v>573</v>
      </c>
      <c r="B413" s="4" t="s">
        <v>637</v>
      </c>
      <c r="C413" s="4" t="s">
        <v>638</v>
      </c>
      <c r="D413" s="14">
        <v>46.95</v>
      </c>
      <c r="E413" s="15">
        <v>0.44385279848538639</v>
      </c>
      <c r="F413" s="14">
        <v>26.111111111111111</v>
      </c>
    </row>
    <row r="414" spans="1:6">
      <c r="A414" s="4" t="s">
        <v>573</v>
      </c>
      <c r="B414" s="4" t="s">
        <v>639</v>
      </c>
      <c r="C414" s="4" t="s">
        <v>640</v>
      </c>
      <c r="D414" s="14">
        <v>52.95</v>
      </c>
      <c r="E414" s="15">
        <v>0.44391984052040712</v>
      </c>
      <c r="F414" s="14">
        <v>29.444444444444446</v>
      </c>
    </row>
    <row r="415" spans="1:6">
      <c r="A415" s="4" t="s">
        <v>573</v>
      </c>
      <c r="B415" s="4" t="s">
        <v>641</v>
      </c>
      <c r="C415" s="4" t="s">
        <v>642</v>
      </c>
      <c r="D415" s="14">
        <v>57.95</v>
      </c>
      <c r="E415" s="15">
        <v>0.44396510401687284</v>
      </c>
      <c r="F415" s="14">
        <v>32.222222222222221</v>
      </c>
    </row>
    <row r="416" spans="1:6">
      <c r="A416" s="4" t="s">
        <v>573</v>
      </c>
      <c r="B416" s="4" t="s">
        <v>643</v>
      </c>
      <c r="C416" s="4" t="s">
        <v>644</v>
      </c>
      <c r="D416" s="14">
        <v>60.95</v>
      </c>
      <c r="E416" s="15">
        <v>0.4439886974751619</v>
      </c>
      <c r="F416" s="14">
        <v>33.888888888888886</v>
      </c>
    </row>
    <row r="417" spans="1:6">
      <c r="A417" s="4" t="s">
        <v>573</v>
      </c>
      <c r="B417" s="4" t="s">
        <v>645</v>
      </c>
      <c r="C417" s="4" t="s">
        <v>646</v>
      </c>
      <c r="D417" s="14">
        <v>64.95</v>
      </c>
      <c r="E417" s="15">
        <v>0.44401676503293142</v>
      </c>
      <c r="F417" s="14">
        <v>36.111111111111107</v>
      </c>
    </row>
    <row r="418" spans="1:6">
      <c r="A418" s="4" t="s">
        <v>573</v>
      </c>
      <c r="B418" s="4" t="s">
        <v>647</v>
      </c>
      <c r="C418" s="4" t="s">
        <v>648</v>
      </c>
      <c r="D418" s="14">
        <v>18</v>
      </c>
      <c r="E418" s="15">
        <v>0.44444444444444442</v>
      </c>
      <c r="F418" s="14">
        <v>10</v>
      </c>
    </row>
    <row r="419" spans="1:6">
      <c r="A419" s="4" t="s">
        <v>573</v>
      </c>
      <c r="B419" s="4" t="s">
        <v>649</v>
      </c>
      <c r="C419" s="4" t="s">
        <v>650</v>
      </c>
      <c r="D419" s="14">
        <v>33</v>
      </c>
      <c r="E419" s="15">
        <v>0.44444444444444453</v>
      </c>
      <c r="F419" s="14">
        <v>18.333333333333329</v>
      </c>
    </row>
    <row r="420" spans="1:6">
      <c r="A420" s="4" t="s">
        <v>573</v>
      </c>
      <c r="B420" s="4" t="s">
        <v>651</v>
      </c>
      <c r="C420" s="4" t="s">
        <v>648</v>
      </c>
      <c r="D420" s="14">
        <v>150</v>
      </c>
      <c r="E420" s="15">
        <v>0.44444444444444453</v>
      </c>
      <c r="F420" s="14">
        <v>83.333333333333314</v>
      </c>
    </row>
    <row r="421" spans="1:6">
      <c r="A421" s="4" t="s">
        <v>573</v>
      </c>
      <c r="B421" s="4" t="s">
        <v>652</v>
      </c>
      <c r="C421" s="4" t="s">
        <v>653</v>
      </c>
      <c r="D421" s="14">
        <v>28.95</v>
      </c>
      <c r="E421" s="15">
        <v>0.4530800230282096</v>
      </c>
      <c r="F421" s="14">
        <v>15.833333333333332</v>
      </c>
    </row>
    <row r="422" spans="1:6">
      <c r="A422" s="4" t="s">
        <v>573</v>
      </c>
      <c r="B422" s="4" t="s">
        <v>654</v>
      </c>
      <c r="C422" s="4" t="s">
        <v>655</v>
      </c>
      <c r="D422" s="14">
        <v>26.95</v>
      </c>
      <c r="E422" s="15">
        <v>0.45372088229231089</v>
      </c>
      <c r="F422" s="14">
        <v>14.722222222222221</v>
      </c>
    </row>
    <row r="423" spans="1:6">
      <c r="A423" s="4" t="s">
        <v>573</v>
      </c>
      <c r="B423" s="4" t="s">
        <v>656</v>
      </c>
      <c r="C423" s="4" t="s">
        <v>657</v>
      </c>
      <c r="D423" s="14">
        <v>16.95</v>
      </c>
      <c r="E423" s="15">
        <v>0.45919370698131756</v>
      </c>
      <c r="F423" s="14">
        <v>9.1666666666666679</v>
      </c>
    </row>
    <row r="424" spans="1:6">
      <c r="A424" s="4" t="s">
        <v>573</v>
      </c>
      <c r="B424" s="4" t="s">
        <v>658</v>
      </c>
      <c r="C424" s="4" t="s">
        <v>659</v>
      </c>
      <c r="D424" s="14">
        <v>16.95</v>
      </c>
      <c r="E424" s="15">
        <v>0.45919370698131756</v>
      </c>
      <c r="F424" s="14">
        <v>9.1666666666666679</v>
      </c>
    </row>
    <row r="425" spans="1:6">
      <c r="A425" s="4" t="s">
        <v>573</v>
      </c>
      <c r="B425" s="4" t="s">
        <v>660</v>
      </c>
      <c r="C425" s="4" t="s">
        <v>661</v>
      </c>
      <c r="D425" s="14">
        <v>31.95</v>
      </c>
      <c r="E425" s="15">
        <v>0.460963310728569</v>
      </c>
      <c r="F425" s="14">
        <v>17.222222222222221</v>
      </c>
    </row>
    <row r="426" spans="1:6">
      <c r="A426" s="4" t="s">
        <v>573</v>
      </c>
      <c r="B426" s="4" t="s">
        <v>662</v>
      </c>
      <c r="C426" s="4" t="s">
        <v>663</v>
      </c>
      <c r="D426" s="14">
        <v>8.9499999999999993</v>
      </c>
      <c r="E426" s="15">
        <v>0.47237740533829919</v>
      </c>
      <c r="F426" s="14">
        <v>4.7222222222222214</v>
      </c>
    </row>
    <row r="427" spans="1:6">
      <c r="A427" s="4" t="s">
        <v>664</v>
      </c>
      <c r="B427" s="4" t="s">
        <v>665</v>
      </c>
      <c r="C427" s="4" t="s">
        <v>666</v>
      </c>
      <c r="D427" s="14">
        <v>1200</v>
      </c>
      <c r="E427" s="15">
        <v>6.4592592592592646E-2</v>
      </c>
      <c r="F427" s="14">
        <v>1122.4888888888888</v>
      </c>
    </row>
    <row r="428" spans="1:6">
      <c r="A428" s="4" t="s">
        <v>664</v>
      </c>
      <c r="B428" s="4" t="s">
        <v>667</v>
      </c>
      <c r="C428" s="4" t="s">
        <v>668</v>
      </c>
      <c r="D428" s="14">
        <v>1300</v>
      </c>
      <c r="E428" s="15">
        <v>0.13619658119658129</v>
      </c>
      <c r="F428" s="14">
        <v>1122.9444444444443</v>
      </c>
    </row>
    <row r="429" spans="1:6">
      <c r="A429" s="4" t="s">
        <v>664</v>
      </c>
      <c r="B429" s="4" t="s">
        <v>669</v>
      </c>
      <c r="C429" s="4" t="s">
        <v>670</v>
      </c>
      <c r="D429" s="14">
        <v>1937</v>
      </c>
      <c r="E429" s="15">
        <v>0.19067283950617286</v>
      </c>
      <c r="F429" s="14">
        <v>1567.9</v>
      </c>
    </row>
    <row r="430" spans="1:6">
      <c r="A430" s="4" t="s">
        <v>664</v>
      </c>
      <c r="B430" s="4" t="s">
        <v>671</v>
      </c>
      <c r="C430" s="4" t="s">
        <v>672</v>
      </c>
      <c r="D430" s="14">
        <v>1937</v>
      </c>
      <c r="E430" s="15">
        <v>0.19067283950617286</v>
      </c>
      <c r="F430" s="14">
        <v>1567.9</v>
      </c>
    </row>
    <row r="431" spans="1:6">
      <c r="A431" s="4" t="s">
        <v>664</v>
      </c>
      <c r="B431" s="4" t="s">
        <v>673</v>
      </c>
      <c r="C431" s="4" t="s">
        <v>674</v>
      </c>
      <c r="D431" s="14">
        <v>60</v>
      </c>
      <c r="E431" s="15">
        <v>0.22425925925925927</v>
      </c>
      <c r="F431" s="14">
        <v>46.544444444444444</v>
      </c>
    </row>
    <row r="432" spans="1:6">
      <c r="A432" s="4" t="s">
        <v>664</v>
      </c>
      <c r="B432" s="4" t="s">
        <v>675</v>
      </c>
      <c r="C432" s="4" t="s">
        <v>676</v>
      </c>
      <c r="D432" s="14">
        <v>60</v>
      </c>
      <c r="E432" s="15">
        <v>0.28833333333333344</v>
      </c>
      <c r="F432" s="14">
        <v>42.699999999999989</v>
      </c>
    </row>
    <row r="433" spans="1:6">
      <c r="A433" s="4" t="s">
        <v>664</v>
      </c>
      <c r="B433" s="4" t="s">
        <v>677</v>
      </c>
      <c r="C433" s="4" t="s">
        <v>678</v>
      </c>
      <c r="D433" s="14">
        <v>107.81</v>
      </c>
      <c r="E433" s="15">
        <v>0.29004011512262329</v>
      </c>
      <c r="F433" s="14">
        <v>76.540000000000006</v>
      </c>
    </row>
    <row r="434" spans="1:6">
      <c r="A434" s="4" t="s">
        <v>664</v>
      </c>
      <c r="B434" s="4" t="s">
        <v>679</v>
      </c>
      <c r="C434" s="4" t="s">
        <v>680</v>
      </c>
      <c r="D434" s="14">
        <v>120</v>
      </c>
      <c r="E434" s="15">
        <v>0.3536111111111111</v>
      </c>
      <c r="F434" s="14">
        <v>77.566666666666663</v>
      </c>
    </row>
    <row r="435" spans="1:6">
      <c r="A435" s="4" t="s">
        <v>664</v>
      </c>
      <c r="B435" s="4" t="s">
        <v>681</v>
      </c>
      <c r="C435" s="4" t="s">
        <v>682</v>
      </c>
      <c r="D435" s="14">
        <v>6</v>
      </c>
      <c r="E435" s="15">
        <v>0.38888888888888895</v>
      </c>
      <c r="F435" s="14">
        <v>3.6666666666666661</v>
      </c>
    </row>
    <row r="436" spans="1:6">
      <c r="A436" s="4" t="s">
        <v>664</v>
      </c>
      <c r="B436" s="4" t="s">
        <v>683</v>
      </c>
      <c r="C436" s="4" t="s">
        <v>684</v>
      </c>
      <c r="D436" s="14">
        <v>60</v>
      </c>
      <c r="E436" s="15">
        <v>0.39833333333333332</v>
      </c>
      <c r="F436" s="14">
        <v>36.1</v>
      </c>
    </row>
    <row r="437" spans="1:6">
      <c r="A437" s="4" t="s">
        <v>664</v>
      </c>
      <c r="B437" s="4" t="s">
        <v>685</v>
      </c>
      <c r="C437" s="4" t="s">
        <v>686</v>
      </c>
      <c r="D437" s="14">
        <v>60</v>
      </c>
      <c r="E437" s="15">
        <v>0.28833333333333344</v>
      </c>
      <c r="F437" s="14">
        <v>42.699999999999989</v>
      </c>
    </row>
    <row r="438" spans="1:6">
      <c r="A438" s="4" t="s">
        <v>687</v>
      </c>
      <c r="B438" s="4" t="s">
        <v>688</v>
      </c>
      <c r="C438" s="4" t="s">
        <v>689</v>
      </c>
      <c r="D438" s="14">
        <v>1599.99</v>
      </c>
      <c r="E438" s="15">
        <v>6.25E-2</v>
      </c>
      <c r="F438" s="14">
        <v>1500</v>
      </c>
    </row>
    <row r="439" spans="1:6">
      <c r="A439" s="4" t="s">
        <v>690</v>
      </c>
      <c r="B439" s="4" t="s">
        <v>691</v>
      </c>
      <c r="C439" s="4" t="s">
        <v>692</v>
      </c>
      <c r="D439" s="14">
        <v>19.989999999999998</v>
      </c>
      <c r="E439" s="15">
        <v>0.42749152353954745</v>
      </c>
      <c r="F439" s="14">
        <v>11.444444444444446</v>
      </c>
    </row>
    <row r="440" spans="1:6">
      <c r="A440" s="4" t="s">
        <v>690</v>
      </c>
      <c r="B440" s="4" t="s">
        <v>693</v>
      </c>
      <c r="C440" s="4" t="s">
        <v>694</v>
      </c>
      <c r="D440" s="14">
        <v>29.99</v>
      </c>
      <c r="E440" s="15">
        <v>0.19417583638990776</v>
      </c>
      <c r="F440" s="14">
        <v>24.166666666666664</v>
      </c>
    </row>
    <row r="441" spans="1:6">
      <c r="A441" s="4" t="s">
        <v>690</v>
      </c>
      <c r="B441" s="4">
        <v>321806</v>
      </c>
      <c r="C441" s="4" t="s">
        <v>695</v>
      </c>
      <c r="D441" s="14">
        <v>14.99</v>
      </c>
      <c r="E441" s="15">
        <v>0.21577347861537333</v>
      </c>
      <c r="F441" s="14">
        <v>11.755555555555555</v>
      </c>
    </row>
    <row r="442" spans="1:6">
      <c r="A442" s="4" t="s">
        <v>690</v>
      </c>
      <c r="B442" s="4" t="s">
        <v>696</v>
      </c>
      <c r="C442" s="4" t="s">
        <v>697</v>
      </c>
      <c r="D442" s="14">
        <v>199.99</v>
      </c>
      <c r="E442" s="15">
        <v>7.8676156030023758E-2</v>
      </c>
      <c r="F442" s="14">
        <v>184.25555555555556</v>
      </c>
    </row>
    <row r="443" spans="1:6">
      <c r="A443" s="4" t="s">
        <v>690</v>
      </c>
      <c r="B443" s="4" t="s">
        <v>698</v>
      </c>
      <c r="C443" s="4" t="s">
        <v>699</v>
      </c>
      <c r="D443" s="14">
        <v>69.989999999999995</v>
      </c>
      <c r="E443" s="15">
        <v>0.15035481259227501</v>
      </c>
      <c r="F443" s="14">
        <v>59.466666666666669</v>
      </c>
    </row>
    <row r="444" spans="1:6">
      <c r="A444" s="4" t="s">
        <v>700</v>
      </c>
      <c r="B444" s="4">
        <v>10001</v>
      </c>
      <c r="C444" s="4" t="s">
        <v>701</v>
      </c>
      <c r="D444" s="14">
        <v>299</v>
      </c>
      <c r="E444" s="15">
        <v>6.0271828079413559E-2</v>
      </c>
      <c r="F444" s="14">
        <v>280.97872340425533</v>
      </c>
    </row>
    <row r="445" spans="1:6">
      <c r="A445" s="4" t="s">
        <v>700</v>
      </c>
      <c r="B445" s="4">
        <v>10003</v>
      </c>
      <c r="C445" s="4" t="s">
        <v>702</v>
      </c>
      <c r="D445" s="14">
        <v>897</v>
      </c>
      <c r="E445" s="15">
        <v>5.4401195474276021E-2</v>
      </c>
      <c r="F445" s="14">
        <v>848.20212765957444</v>
      </c>
    </row>
    <row r="446" spans="1:6">
      <c r="A446" s="4" t="s">
        <v>700</v>
      </c>
      <c r="B446" s="4">
        <v>10010</v>
      </c>
      <c r="C446" s="4" t="s">
        <v>703</v>
      </c>
      <c r="D446" s="14">
        <v>2990</v>
      </c>
      <c r="E446" s="15">
        <v>3.8036207648684095E-2</v>
      </c>
      <c r="F446" s="14">
        <v>2876.2717391304345</v>
      </c>
    </row>
    <row r="447" spans="1:6">
      <c r="A447" s="4" t="s">
        <v>700</v>
      </c>
      <c r="B447" s="4" t="s">
        <v>704</v>
      </c>
      <c r="C447" s="4" t="s">
        <v>705</v>
      </c>
      <c r="D447" s="14">
        <v>965</v>
      </c>
      <c r="E447" s="15">
        <v>0.24010833725859637</v>
      </c>
      <c r="F447" s="14">
        <v>733.2954545454545</v>
      </c>
    </row>
    <row r="448" spans="1:6">
      <c r="A448" s="4" t="s">
        <v>706</v>
      </c>
      <c r="B448" s="4" t="s">
        <v>707</v>
      </c>
      <c r="C448" s="4" t="s">
        <v>708</v>
      </c>
      <c r="D448" s="14">
        <v>319.99</v>
      </c>
      <c r="E448" s="15">
        <v>0.10524981683455381</v>
      </c>
      <c r="F448" s="14">
        <v>286.31111111111113</v>
      </c>
    </row>
    <row r="449" spans="1:7">
      <c r="A449" s="4" t="s">
        <v>706</v>
      </c>
      <c r="B449" s="4" t="s">
        <v>709</v>
      </c>
      <c r="C449" s="4" t="s">
        <v>710</v>
      </c>
      <c r="D449" s="14">
        <v>49.99</v>
      </c>
      <c r="E449" s="15">
        <v>3.0128606366434441E-2</v>
      </c>
      <c r="F449" s="14">
        <v>48.483870967741943</v>
      </c>
    </row>
    <row r="450" spans="1:7" s="13" customFormat="1">
      <c r="A450" s="4" t="s">
        <v>706</v>
      </c>
      <c r="B450" s="4" t="s">
        <v>711</v>
      </c>
      <c r="C450" s="4" t="s">
        <v>712</v>
      </c>
      <c r="D450" s="14">
        <v>6.99</v>
      </c>
      <c r="E450" s="15">
        <v>0.17978063900810681</v>
      </c>
      <c r="F450" s="14">
        <v>5.7333333333333334</v>
      </c>
      <c r="G450" s="12"/>
    </row>
    <row r="451" spans="1:7" s="13" customFormat="1">
      <c r="A451" s="4" t="s">
        <v>706</v>
      </c>
      <c r="B451" s="4" t="s">
        <v>713</v>
      </c>
      <c r="C451" s="4" t="s">
        <v>714</v>
      </c>
      <c r="D451" s="14">
        <v>4.99</v>
      </c>
      <c r="E451" s="15">
        <v>0.22066354932086396</v>
      </c>
      <c r="F451" s="14">
        <v>3.8888888888888893</v>
      </c>
      <c r="G451" s="12"/>
    </row>
    <row r="452" spans="1:7" s="13" customFormat="1">
      <c r="A452" s="4" t="s">
        <v>706</v>
      </c>
      <c r="B452" s="4" t="s">
        <v>940</v>
      </c>
      <c r="C452" s="4" t="s">
        <v>935</v>
      </c>
      <c r="D452" s="14">
        <v>189.95</v>
      </c>
      <c r="E452" s="15">
        <v>0.05</v>
      </c>
      <c r="F452" s="14">
        <f t="shared" ref="F452:F465" si="4">D452*(1-E452)</f>
        <v>180.45249999999999</v>
      </c>
      <c r="G452" s="12"/>
    </row>
    <row r="453" spans="1:7" s="13" customFormat="1">
      <c r="A453" s="4" t="s">
        <v>706</v>
      </c>
      <c r="B453" s="4" t="s">
        <v>941</v>
      </c>
      <c r="C453" s="4" t="s">
        <v>936</v>
      </c>
      <c r="D453" s="14">
        <v>44.95</v>
      </c>
      <c r="E453" s="15">
        <v>0.05</v>
      </c>
      <c r="F453" s="14">
        <f t="shared" si="4"/>
        <v>42.702500000000001</v>
      </c>
      <c r="G453" s="12"/>
    </row>
    <row r="454" spans="1:7" s="13" customFormat="1">
      <c r="A454" s="4" t="s">
        <v>706</v>
      </c>
      <c r="B454" s="4" t="s">
        <v>942</v>
      </c>
      <c r="C454" s="4" t="s">
        <v>937</v>
      </c>
      <c r="D454" s="14">
        <v>14.95</v>
      </c>
      <c r="E454" s="15">
        <v>0.05</v>
      </c>
      <c r="F454" s="14">
        <f t="shared" si="4"/>
        <v>14.202499999999999</v>
      </c>
      <c r="G454" s="12"/>
    </row>
    <row r="455" spans="1:7" s="13" customFormat="1">
      <c r="A455" s="4" t="s">
        <v>706</v>
      </c>
      <c r="B455" s="4" t="s">
        <v>943</v>
      </c>
      <c r="C455" s="4" t="s">
        <v>938</v>
      </c>
      <c r="D455" s="14">
        <v>159.94999999999999</v>
      </c>
      <c r="E455" s="15">
        <v>0.05</v>
      </c>
      <c r="F455" s="14">
        <f t="shared" si="4"/>
        <v>151.95249999999999</v>
      </c>
      <c r="G455" s="12"/>
    </row>
    <row r="456" spans="1:7" s="13" customFormat="1">
      <c r="A456" s="4" t="s">
        <v>706</v>
      </c>
      <c r="B456" s="4" t="s">
        <v>944</v>
      </c>
      <c r="C456" s="4" t="s">
        <v>939</v>
      </c>
      <c r="D456" s="14">
        <v>39.950000000000003</v>
      </c>
      <c r="E456" s="15">
        <v>0.05</v>
      </c>
      <c r="F456" s="14">
        <f t="shared" si="4"/>
        <v>37.952500000000001</v>
      </c>
      <c r="G456" s="12"/>
    </row>
    <row r="457" spans="1:7">
      <c r="A457" s="4" t="s">
        <v>706</v>
      </c>
      <c r="B457" s="4" t="s">
        <v>954</v>
      </c>
      <c r="C457" s="4" t="s">
        <v>945</v>
      </c>
      <c r="D457" s="14">
        <v>199.95</v>
      </c>
      <c r="E457" s="15">
        <v>0.05</v>
      </c>
      <c r="F457" s="14">
        <f t="shared" si="4"/>
        <v>189.95249999999999</v>
      </c>
    </row>
    <row r="458" spans="1:7">
      <c r="A458" s="4" t="s">
        <v>706</v>
      </c>
      <c r="B458" s="4" t="s">
        <v>955</v>
      </c>
      <c r="C458" s="4" t="s">
        <v>946</v>
      </c>
      <c r="D458" s="14">
        <v>79.95</v>
      </c>
      <c r="E458" s="15">
        <v>0.05</v>
      </c>
      <c r="F458" s="14">
        <f t="shared" si="4"/>
        <v>75.952500000000001</v>
      </c>
    </row>
    <row r="459" spans="1:7">
      <c r="A459" s="4" t="s">
        <v>706</v>
      </c>
      <c r="B459" s="4" t="s">
        <v>956</v>
      </c>
      <c r="C459" s="4" t="s">
        <v>947</v>
      </c>
      <c r="D459" s="14">
        <v>279.89999999999998</v>
      </c>
      <c r="E459" s="15">
        <v>0.05</v>
      </c>
      <c r="F459" s="14">
        <f t="shared" si="4"/>
        <v>265.90499999999997</v>
      </c>
    </row>
    <row r="460" spans="1:7">
      <c r="A460" s="4" t="s">
        <v>706</v>
      </c>
      <c r="B460" s="4" t="s">
        <v>968</v>
      </c>
      <c r="C460" s="4" t="s">
        <v>948</v>
      </c>
      <c r="D460" s="14">
        <v>4198.5</v>
      </c>
      <c r="E460" s="15">
        <v>0.05</v>
      </c>
      <c r="F460" s="14">
        <f t="shared" si="4"/>
        <v>3988.5749999999998</v>
      </c>
    </row>
    <row r="461" spans="1:7">
      <c r="A461" s="4" t="s">
        <v>706</v>
      </c>
      <c r="B461" s="4" t="s">
        <v>969</v>
      </c>
      <c r="C461" s="4" t="s">
        <v>949</v>
      </c>
      <c r="D461" s="14">
        <v>6198.5</v>
      </c>
      <c r="E461" s="15">
        <v>0.05</v>
      </c>
      <c r="F461" s="14">
        <f t="shared" si="4"/>
        <v>5888.5749999999998</v>
      </c>
    </row>
    <row r="462" spans="1:7">
      <c r="A462" s="4" t="s">
        <v>706</v>
      </c>
      <c r="B462" s="4" t="s">
        <v>970</v>
      </c>
      <c r="C462" s="4" t="s">
        <v>950</v>
      </c>
      <c r="D462" s="14">
        <v>7998.5</v>
      </c>
      <c r="E462" s="15">
        <v>0.05</v>
      </c>
      <c r="F462" s="14">
        <f t="shared" si="4"/>
        <v>7598.5749999999998</v>
      </c>
    </row>
    <row r="463" spans="1:7">
      <c r="A463" s="4" t="s">
        <v>706</v>
      </c>
      <c r="B463" s="4" t="s">
        <v>971</v>
      </c>
      <c r="C463" s="4" t="s">
        <v>951</v>
      </c>
      <c r="D463" s="14">
        <v>10999.7</v>
      </c>
      <c r="E463" s="15">
        <v>0.05</v>
      </c>
      <c r="F463" s="14">
        <f t="shared" si="4"/>
        <v>10449.715</v>
      </c>
    </row>
    <row r="464" spans="1:7">
      <c r="A464" s="4" t="s">
        <v>706</v>
      </c>
      <c r="B464" s="4" t="s">
        <v>957</v>
      </c>
      <c r="C464" s="4" t="s">
        <v>952</v>
      </c>
      <c r="D464" s="14">
        <v>2000</v>
      </c>
      <c r="E464" s="15">
        <v>0.05</v>
      </c>
      <c r="F464" s="14">
        <f t="shared" si="4"/>
        <v>1900</v>
      </c>
    </row>
    <row r="465" spans="1:6">
      <c r="A465" s="4" t="s">
        <v>706</v>
      </c>
      <c r="B465" s="4" t="s">
        <v>967</v>
      </c>
      <c r="C465" s="4" t="s">
        <v>953</v>
      </c>
      <c r="D465" s="14">
        <v>99.95</v>
      </c>
      <c r="E465" s="15">
        <v>0.05</v>
      </c>
      <c r="F465" s="14">
        <f t="shared" si="4"/>
        <v>94.952500000000001</v>
      </c>
    </row>
    <row r="466" spans="1:6">
      <c r="A466" s="4" t="s">
        <v>715</v>
      </c>
      <c r="B466" s="4">
        <v>119881</v>
      </c>
      <c r="C466" s="4" t="s">
        <v>716</v>
      </c>
      <c r="D466" s="14">
        <v>35</v>
      </c>
      <c r="E466" s="15"/>
      <c r="F466" s="14">
        <v>36.842105263157897</v>
      </c>
    </row>
    <row r="467" spans="1:6">
      <c r="A467" s="4" t="s">
        <v>715</v>
      </c>
      <c r="B467" s="4">
        <v>119882</v>
      </c>
      <c r="C467" s="4" t="s">
        <v>717</v>
      </c>
      <c r="D467" s="14">
        <v>35</v>
      </c>
      <c r="E467" s="15"/>
      <c r="F467" s="14">
        <v>36.842105263157897</v>
      </c>
    </row>
    <row r="468" spans="1:6">
      <c r="A468" s="4" t="s">
        <v>718</v>
      </c>
      <c r="B468" s="4">
        <v>910725</v>
      </c>
      <c r="C468" s="4" t="s">
        <v>719</v>
      </c>
      <c r="D468" s="14">
        <v>477.72</v>
      </c>
      <c r="E468" s="15">
        <v>0.12780150157693504</v>
      </c>
      <c r="F468" s="14">
        <v>416.66666666666663</v>
      </c>
    </row>
    <row r="469" spans="1:6">
      <c r="A469" s="4" t="s">
        <v>720</v>
      </c>
      <c r="B469" s="4" t="s">
        <v>721</v>
      </c>
      <c r="C469" s="4" t="s">
        <v>722</v>
      </c>
      <c r="D469" s="14">
        <v>199</v>
      </c>
      <c r="E469" s="15">
        <v>0.12498318624956872</v>
      </c>
      <c r="F469" s="14">
        <v>166.24444444444444</v>
      </c>
    </row>
    <row r="470" spans="1:6">
      <c r="A470" s="4" t="s">
        <v>720</v>
      </c>
      <c r="B470" s="4" t="s">
        <v>905</v>
      </c>
      <c r="C470" s="4" t="s">
        <v>906</v>
      </c>
      <c r="D470" s="14">
        <v>1999</v>
      </c>
      <c r="E470" s="15">
        <v>0.125</v>
      </c>
      <c r="F470" s="14">
        <f>D470*(1-E470)</f>
        <v>1749.125</v>
      </c>
    </row>
    <row r="471" spans="1:6">
      <c r="A471" s="4" t="s">
        <v>720</v>
      </c>
      <c r="B471" s="4" t="s">
        <v>907</v>
      </c>
      <c r="C471" s="4" t="s">
        <v>909</v>
      </c>
      <c r="D471" s="14">
        <v>499</v>
      </c>
      <c r="E471" s="15">
        <v>0.125</v>
      </c>
      <c r="F471" s="14">
        <f>D471*(1-E471)</f>
        <v>436.625</v>
      </c>
    </row>
    <row r="472" spans="1:6">
      <c r="A472" s="4" t="s">
        <v>720</v>
      </c>
      <c r="B472" s="4" t="s">
        <v>908</v>
      </c>
      <c r="C472" s="4" t="s">
        <v>910</v>
      </c>
      <c r="D472" s="14">
        <v>1999</v>
      </c>
      <c r="E472" s="15">
        <v>0.125</v>
      </c>
      <c r="F472" s="14">
        <f>D472*(1-E472)</f>
        <v>1749.125</v>
      </c>
    </row>
    <row r="473" spans="1:6">
      <c r="A473" s="4" t="s">
        <v>720</v>
      </c>
      <c r="B473" s="4" t="s">
        <v>911</v>
      </c>
      <c r="C473" s="4" t="s">
        <v>912</v>
      </c>
      <c r="D473" s="14">
        <v>2799</v>
      </c>
      <c r="E473" s="15">
        <v>0.125</v>
      </c>
      <c r="F473" s="14">
        <f>D473*(1-E473)</f>
        <v>2449.125</v>
      </c>
    </row>
    <row r="474" spans="1:6">
      <c r="A474" s="4" t="s">
        <v>720</v>
      </c>
      <c r="B474" s="4" t="s">
        <v>908</v>
      </c>
      <c r="C474" s="4" t="s">
        <v>913</v>
      </c>
      <c r="D474" s="14">
        <v>4299</v>
      </c>
      <c r="E474" s="15">
        <v>0.125</v>
      </c>
      <c r="F474" s="14">
        <f>D474*(1-E474)</f>
        <v>3761.625</v>
      </c>
    </row>
    <row r="475" spans="1:6">
      <c r="A475" s="4" t="s">
        <v>723</v>
      </c>
      <c r="B475" s="4">
        <v>9010120200</v>
      </c>
      <c r="C475" s="4" t="s">
        <v>724</v>
      </c>
      <c r="D475" s="14">
        <v>245</v>
      </c>
      <c r="E475" s="15">
        <v>0.11111111111111116</v>
      </c>
      <c r="F475" s="14">
        <v>217.77777777777777</v>
      </c>
    </row>
    <row r="476" spans="1:6">
      <c r="A476" s="4" t="s">
        <v>723</v>
      </c>
      <c r="B476" s="4">
        <v>9010121200</v>
      </c>
      <c r="C476" s="4" t="s">
        <v>725</v>
      </c>
      <c r="D476" s="14">
        <v>350</v>
      </c>
      <c r="E476" s="15">
        <v>0.11111111111111116</v>
      </c>
      <c r="F476" s="14">
        <v>311.11111111111109</v>
      </c>
    </row>
    <row r="477" spans="1:6">
      <c r="A477" s="4" t="s">
        <v>723</v>
      </c>
      <c r="B477" s="4">
        <v>9010057201</v>
      </c>
      <c r="C477" s="4" t="s">
        <v>726</v>
      </c>
      <c r="D477" s="14">
        <v>36</v>
      </c>
      <c r="E477" s="15">
        <v>0.11111111111111116</v>
      </c>
      <c r="F477" s="14">
        <v>32</v>
      </c>
    </row>
    <row r="478" spans="1:6">
      <c r="A478" s="4" t="s">
        <v>723</v>
      </c>
      <c r="B478" s="4" t="s">
        <v>727</v>
      </c>
      <c r="C478" s="4" t="s">
        <v>728</v>
      </c>
      <c r="D478" s="14">
        <v>44.95</v>
      </c>
      <c r="E478" s="15">
        <v>0.11111111111111116</v>
      </c>
      <c r="F478" s="14">
        <v>39.955555555555556</v>
      </c>
    </row>
    <row r="479" spans="1:6">
      <c r="A479" s="4" t="s">
        <v>723</v>
      </c>
      <c r="B479" s="4" t="s">
        <v>729</v>
      </c>
      <c r="C479" s="4" t="s">
        <v>730</v>
      </c>
      <c r="D479" s="14">
        <v>49.95</v>
      </c>
      <c r="E479" s="15">
        <v>0.11111111111111116</v>
      </c>
      <c r="F479" s="14">
        <v>44.4</v>
      </c>
    </row>
    <row r="480" spans="1:6">
      <c r="A480" s="4" t="s">
        <v>723</v>
      </c>
      <c r="B480" s="4" t="s">
        <v>731</v>
      </c>
      <c r="C480" s="4" t="s">
        <v>732</v>
      </c>
      <c r="D480" s="14">
        <v>109.95</v>
      </c>
      <c r="E480" s="15">
        <v>0.11111111111111127</v>
      </c>
      <c r="F480" s="14">
        <v>97.73333333333332</v>
      </c>
    </row>
    <row r="481" spans="1:6">
      <c r="A481" s="4" t="s">
        <v>723</v>
      </c>
      <c r="B481" s="4" t="s">
        <v>733</v>
      </c>
      <c r="C481" s="4" t="s">
        <v>734</v>
      </c>
      <c r="D481" s="14">
        <v>109.95</v>
      </c>
      <c r="E481" s="15">
        <v>0.11111111111111127</v>
      </c>
      <c r="F481" s="14">
        <v>97.73333333333332</v>
      </c>
    </row>
    <row r="482" spans="1:6">
      <c r="A482" s="4" t="s">
        <v>723</v>
      </c>
      <c r="B482" s="4" t="s">
        <v>735</v>
      </c>
      <c r="C482" s="4" t="s">
        <v>736</v>
      </c>
      <c r="D482" s="14">
        <v>109.95</v>
      </c>
      <c r="E482" s="15">
        <v>0.11111111111111127</v>
      </c>
      <c r="F482" s="14">
        <v>97.73333333333332</v>
      </c>
    </row>
    <row r="483" spans="1:6">
      <c r="A483" s="4" t="s">
        <v>723</v>
      </c>
      <c r="B483" s="4" t="s">
        <v>737</v>
      </c>
      <c r="C483" s="4" t="s">
        <v>738</v>
      </c>
      <c r="D483" s="14">
        <v>109.95</v>
      </c>
      <c r="E483" s="15">
        <v>0.11111111111111127</v>
      </c>
      <c r="F483" s="14">
        <v>97.73333333333332</v>
      </c>
    </row>
    <row r="484" spans="1:6">
      <c r="A484" s="4" t="s">
        <v>723</v>
      </c>
      <c r="B484" s="4" t="s">
        <v>739</v>
      </c>
      <c r="C484" s="4" t="s">
        <v>740</v>
      </c>
      <c r="D484" s="14">
        <v>109.95</v>
      </c>
      <c r="E484" s="15">
        <v>0.11111111111111127</v>
      </c>
      <c r="F484" s="14">
        <v>97.73333333333332</v>
      </c>
    </row>
    <row r="485" spans="1:6">
      <c r="A485" s="4" t="s">
        <v>723</v>
      </c>
      <c r="B485" s="4" t="s">
        <v>741</v>
      </c>
      <c r="C485" s="4" t="s">
        <v>742</v>
      </c>
      <c r="D485" s="14">
        <v>109.95</v>
      </c>
      <c r="E485" s="15">
        <v>0.11111111111111127</v>
      </c>
      <c r="F485" s="14">
        <v>97.73333333333332</v>
      </c>
    </row>
    <row r="486" spans="1:6">
      <c r="A486" s="4" t="s">
        <v>723</v>
      </c>
      <c r="B486" s="4" t="s">
        <v>743</v>
      </c>
      <c r="C486" s="4" t="s">
        <v>744</v>
      </c>
      <c r="D486" s="14">
        <v>219.95</v>
      </c>
      <c r="E486" s="15">
        <v>0.11111111111111105</v>
      </c>
      <c r="F486" s="14">
        <v>195.51111111111112</v>
      </c>
    </row>
    <row r="487" spans="1:6">
      <c r="A487" s="4" t="s">
        <v>723</v>
      </c>
      <c r="B487" s="4" t="s">
        <v>745</v>
      </c>
      <c r="C487" s="4" t="s">
        <v>746</v>
      </c>
      <c r="D487" s="14">
        <v>499</v>
      </c>
      <c r="E487" s="15">
        <v>0.11111111111111116</v>
      </c>
      <c r="F487" s="14">
        <v>443.55555555555554</v>
      </c>
    </row>
    <row r="488" spans="1:6">
      <c r="A488" s="4" t="s">
        <v>723</v>
      </c>
      <c r="B488" s="4">
        <v>9020110000</v>
      </c>
      <c r="C488" s="4" t="s">
        <v>747</v>
      </c>
      <c r="D488" s="14">
        <v>19.899999999999999</v>
      </c>
      <c r="E488" s="15">
        <v>0.11111111111111094</v>
      </c>
      <c r="F488" s="14">
        <v>17.68888888888889</v>
      </c>
    </row>
    <row r="489" spans="1:6">
      <c r="A489" s="4" t="s">
        <v>723</v>
      </c>
      <c r="B489" s="4" t="s">
        <v>748</v>
      </c>
      <c r="C489" s="4" t="s">
        <v>749</v>
      </c>
      <c r="D489" s="14">
        <v>349.9</v>
      </c>
      <c r="E489" s="15">
        <v>0.11111111111111105</v>
      </c>
      <c r="F489" s="14">
        <v>311.02222222222224</v>
      </c>
    </row>
    <row r="490" spans="1:6">
      <c r="A490" s="4" t="s">
        <v>723</v>
      </c>
      <c r="B490" s="4" t="s">
        <v>750</v>
      </c>
      <c r="C490" s="4" t="s">
        <v>751</v>
      </c>
      <c r="D490" s="14">
        <v>250</v>
      </c>
      <c r="E490" s="15">
        <v>0.11111111111111105</v>
      </c>
      <c r="F490" s="14">
        <v>222.22222222222223</v>
      </c>
    </row>
    <row r="491" spans="1:6">
      <c r="A491" s="4" t="s">
        <v>723</v>
      </c>
      <c r="B491" s="4" t="s">
        <v>752</v>
      </c>
      <c r="C491" s="4" t="s">
        <v>753</v>
      </c>
      <c r="D491" s="14">
        <v>1199</v>
      </c>
      <c r="E491" s="15">
        <v>0.11111111111111105</v>
      </c>
      <c r="F491" s="14">
        <v>1065.7777777777778</v>
      </c>
    </row>
    <row r="492" spans="1:6">
      <c r="A492" s="4" t="s">
        <v>723</v>
      </c>
      <c r="B492" s="4" t="s">
        <v>754</v>
      </c>
      <c r="C492" s="4" t="s">
        <v>755</v>
      </c>
      <c r="D492" s="14">
        <v>2199.9</v>
      </c>
      <c r="E492" s="15">
        <v>0.11147476400442446</v>
      </c>
      <c r="F492" s="14">
        <v>1954.6666666666667</v>
      </c>
    </row>
    <row r="493" spans="1:6">
      <c r="A493" s="4" t="s">
        <v>723</v>
      </c>
      <c r="B493" s="4">
        <v>9050017300</v>
      </c>
      <c r="C493" s="4" t="s">
        <v>756</v>
      </c>
      <c r="D493" s="14">
        <v>9600</v>
      </c>
      <c r="E493" s="15">
        <v>5.555555555555558E-2</v>
      </c>
      <c r="F493" s="14">
        <v>9066.6666666666661</v>
      </c>
    </row>
    <row r="494" spans="1:6">
      <c r="A494" s="4" t="s">
        <v>723</v>
      </c>
      <c r="B494" s="4">
        <v>9020148000</v>
      </c>
      <c r="C494" s="4" t="s">
        <v>757</v>
      </c>
      <c r="D494" s="14">
        <v>100</v>
      </c>
      <c r="E494" s="15">
        <v>0.11111111111111116</v>
      </c>
      <c r="F494" s="14">
        <v>88.888888888888886</v>
      </c>
    </row>
    <row r="495" spans="1:6">
      <c r="A495" s="4" t="s">
        <v>723</v>
      </c>
      <c r="B495" s="4">
        <v>9020149000</v>
      </c>
      <c r="C495" s="4" t="s">
        <v>758</v>
      </c>
      <c r="D495" s="14">
        <v>100</v>
      </c>
      <c r="E495" s="15">
        <v>0.11111111111111116</v>
      </c>
      <c r="F495" s="14">
        <v>88.888888888888886</v>
      </c>
    </row>
    <row r="496" spans="1:6">
      <c r="A496" s="4" t="s">
        <v>723</v>
      </c>
      <c r="B496" s="4">
        <v>9020150000</v>
      </c>
      <c r="C496" s="4" t="s">
        <v>759</v>
      </c>
      <c r="D496" s="14">
        <v>100</v>
      </c>
      <c r="E496" s="15">
        <v>0.11111111111111116</v>
      </c>
      <c r="F496" s="14">
        <v>88.888888888888886</v>
      </c>
    </row>
    <row r="497" spans="1:6">
      <c r="A497" s="4" t="s">
        <v>723</v>
      </c>
      <c r="B497" s="4">
        <v>9020151000</v>
      </c>
      <c r="C497" s="4" t="s">
        <v>760</v>
      </c>
      <c r="D497" s="14">
        <v>100</v>
      </c>
      <c r="E497" s="15">
        <v>0.11111111111111116</v>
      </c>
      <c r="F497" s="14">
        <v>88.888888888888886</v>
      </c>
    </row>
    <row r="498" spans="1:6">
      <c r="A498" s="4" t="s">
        <v>761</v>
      </c>
      <c r="B498" s="4" t="s">
        <v>762</v>
      </c>
      <c r="C498" s="4" t="s">
        <v>874</v>
      </c>
      <c r="D498" s="14">
        <v>159</v>
      </c>
      <c r="E498" s="15">
        <v>5.7099999999999998E-2</v>
      </c>
      <c r="F498" s="14">
        <v>149.91999999999999</v>
      </c>
    </row>
    <row r="499" spans="1:6">
      <c r="A499" s="4" t="s">
        <v>761</v>
      </c>
      <c r="B499" s="4" t="s">
        <v>763</v>
      </c>
      <c r="C499" s="4" t="s">
        <v>872</v>
      </c>
      <c r="D499" s="14">
        <v>459</v>
      </c>
      <c r="E499" s="15">
        <v>8.4599999999999995E-2</v>
      </c>
      <c r="F499" s="14">
        <v>420.16</v>
      </c>
    </row>
    <row r="500" spans="1:6">
      <c r="A500" s="4" t="s">
        <v>761</v>
      </c>
      <c r="B500" s="4" t="s">
        <v>764</v>
      </c>
      <c r="C500" s="4" t="s">
        <v>875</v>
      </c>
      <c r="D500" s="14">
        <v>1499</v>
      </c>
      <c r="E500" s="15">
        <v>0.10050000000000001</v>
      </c>
      <c r="F500" s="14">
        <v>1348.37</v>
      </c>
    </row>
    <row r="501" spans="1:6">
      <c r="A501" s="4" t="s">
        <v>761</v>
      </c>
      <c r="B501" s="4" t="s">
        <v>873</v>
      </c>
      <c r="C501" s="4" t="s">
        <v>871</v>
      </c>
      <c r="D501" s="14">
        <v>499</v>
      </c>
      <c r="E501" s="15">
        <v>0.14549999999999999</v>
      </c>
      <c r="F501" s="14">
        <v>426.39</v>
      </c>
    </row>
    <row r="502" spans="1:6">
      <c r="A502" s="4" t="s">
        <v>761</v>
      </c>
      <c r="B502" s="4" t="s">
        <v>876</v>
      </c>
      <c r="C502" s="4" t="s">
        <v>877</v>
      </c>
      <c r="D502" s="14">
        <v>1999</v>
      </c>
      <c r="E502" s="15">
        <v>0.14549999999999999</v>
      </c>
      <c r="F502" s="14">
        <v>1708.13</v>
      </c>
    </row>
    <row r="503" spans="1:6">
      <c r="A503" s="4" t="s">
        <v>765</v>
      </c>
      <c r="B503" s="4" t="s">
        <v>766</v>
      </c>
      <c r="C503" s="4" t="s">
        <v>767</v>
      </c>
      <c r="D503" s="14">
        <v>519.99</v>
      </c>
      <c r="E503" s="15">
        <v>0.11537690673022161</v>
      </c>
      <c r="F503" s="14">
        <v>459.99516226935208</v>
      </c>
    </row>
    <row r="504" spans="1:6">
      <c r="A504" s="4" t="s">
        <v>768</v>
      </c>
      <c r="B504" s="4" t="s">
        <v>769</v>
      </c>
      <c r="C504" s="4" t="s">
        <v>770</v>
      </c>
      <c r="D504" s="14">
        <v>5</v>
      </c>
      <c r="E504" s="15">
        <v>0.18222222222222229</v>
      </c>
      <c r="F504" s="14">
        <v>4.0888888888888886</v>
      </c>
    </row>
    <row r="505" spans="1:6">
      <c r="A505" s="4" t="s">
        <v>771</v>
      </c>
      <c r="B505" s="4" t="s">
        <v>772</v>
      </c>
      <c r="C505" s="4" t="s">
        <v>773</v>
      </c>
      <c r="D505" s="14">
        <v>5745.36</v>
      </c>
      <c r="E505" s="15">
        <v>0.4632731649733195</v>
      </c>
      <c r="F505" s="14">
        <v>3083.6888888888889</v>
      </c>
    </row>
    <row r="506" spans="1:6">
      <c r="A506" s="4" t="s">
        <v>771</v>
      </c>
      <c r="B506" s="4" t="s">
        <v>774</v>
      </c>
      <c r="C506" s="4" t="s">
        <v>775</v>
      </c>
      <c r="D506" s="14">
        <v>5522.38</v>
      </c>
      <c r="E506" s="15">
        <v>0.46532915960952426</v>
      </c>
      <c r="F506" s="14">
        <v>2952.6555555555556</v>
      </c>
    </row>
    <row r="507" spans="1:6">
      <c r="A507" s="4" t="s">
        <v>771</v>
      </c>
      <c r="B507" s="4" t="s">
        <v>776</v>
      </c>
      <c r="C507" s="4" t="s">
        <v>777</v>
      </c>
      <c r="D507" s="14">
        <v>10683.42</v>
      </c>
      <c r="E507" s="15">
        <v>0.46969956977988114</v>
      </c>
      <c r="F507" s="14">
        <v>5665.4222222222224</v>
      </c>
    </row>
    <row r="508" spans="1:6">
      <c r="A508" s="4" t="s">
        <v>771</v>
      </c>
      <c r="B508" s="4" t="s">
        <v>778</v>
      </c>
      <c r="C508" s="4" t="s">
        <v>779</v>
      </c>
      <c r="D508" s="14">
        <v>15621.44</v>
      </c>
      <c r="E508" s="15">
        <v>0.47206247026878168</v>
      </c>
      <c r="F508" s="14">
        <v>8247.1444444444423</v>
      </c>
    </row>
    <row r="509" spans="1:6">
      <c r="A509" s="4" t="s">
        <v>771</v>
      </c>
      <c r="B509" s="4" t="s">
        <v>780</v>
      </c>
      <c r="C509" s="4" t="s">
        <v>781</v>
      </c>
      <c r="D509" s="14">
        <v>4804.1400000000003</v>
      </c>
      <c r="E509" s="15">
        <v>0.47414336616150055</v>
      </c>
      <c r="F509" s="14">
        <v>2526.2888888888888</v>
      </c>
    </row>
    <row r="510" spans="1:6">
      <c r="A510" s="4" t="s">
        <v>771</v>
      </c>
      <c r="B510" s="4" t="s">
        <v>782</v>
      </c>
      <c r="C510" s="4" t="s">
        <v>783</v>
      </c>
      <c r="D510" s="14">
        <v>15398.44</v>
      </c>
      <c r="E510" s="15">
        <v>0.47437460475794235</v>
      </c>
      <c r="F510" s="14">
        <v>8093.8111111111102</v>
      </c>
    </row>
    <row r="511" spans="1:6">
      <c r="A511" s="4" t="s">
        <v>771</v>
      </c>
      <c r="B511" s="4" t="s">
        <v>784</v>
      </c>
      <c r="C511" s="4" t="s">
        <v>785</v>
      </c>
      <c r="D511" s="14">
        <v>8800.92</v>
      </c>
      <c r="E511" s="15">
        <v>0.48294041986519598</v>
      </c>
      <c r="F511" s="14">
        <v>4550.5999999999995</v>
      </c>
    </row>
    <row r="512" spans="1:6">
      <c r="A512" s="4" t="s">
        <v>771</v>
      </c>
      <c r="B512" s="4" t="s">
        <v>786</v>
      </c>
      <c r="C512" s="4" t="s">
        <v>787</v>
      </c>
      <c r="D512" s="14">
        <v>12797.72</v>
      </c>
      <c r="E512" s="15">
        <v>0.48624268836775431</v>
      </c>
      <c r="F512" s="14">
        <v>6574.9222222222234</v>
      </c>
    </row>
    <row r="513" spans="1:6">
      <c r="A513" s="4" t="s">
        <v>771</v>
      </c>
      <c r="B513" s="4" t="s">
        <v>788</v>
      </c>
      <c r="C513" s="4" t="s">
        <v>789</v>
      </c>
      <c r="D513" s="14">
        <v>380.28</v>
      </c>
      <c r="E513" s="15">
        <v>0.52423944929467159</v>
      </c>
      <c r="F513" s="14">
        <v>180.92222222222227</v>
      </c>
    </row>
    <row r="514" spans="1:6">
      <c r="A514" s="4" t="s">
        <v>850</v>
      </c>
      <c r="B514" s="4" t="s">
        <v>851</v>
      </c>
      <c r="C514" s="4" t="s">
        <v>852</v>
      </c>
      <c r="D514" s="14">
        <v>349.95</v>
      </c>
      <c r="E514" s="15">
        <v>6.5644298391833722E-2</v>
      </c>
      <c r="F514" s="14">
        <v>326.97777777777776</v>
      </c>
    </row>
    <row r="515" spans="1:6">
      <c r="A515" s="4" t="s">
        <v>850</v>
      </c>
      <c r="B515" s="4" t="s">
        <v>853</v>
      </c>
      <c r="C515" s="4" t="s">
        <v>854</v>
      </c>
      <c r="D515" s="14">
        <v>399.95</v>
      </c>
      <c r="E515" s="15">
        <v>6.6438860413107093E-2</v>
      </c>
      <c r="F515" s="14">
        <v>373.37777777777779</v>
      </c>
    </row>
    <row r="516" spans="1:6">
      <c r="A516" s="4" t="s">
        <v>850</v>
      </c>
      <c r="B516" s="4" t="s">
        <v>855</v>
      </c>
      <c r="C516" s="4" t="s">
        <v>856</v>
      </c>
      <c r="D516" s="14">
        <v>169.95</v>
      </c>
      <c r="E516" s="15">
        <v>8.1429178516557066E-2</v>
      </c>
      <c r="F516" s="14">
        <v>156.11111111111111</v>
      </c>
    </row>
    <row r="517" spans="1:6">
      <c r="A517" s="4" t="s">
        <v>850</v>
      </c>
      <c r="B517" s="4" t="s">
        <v>857</v>
      </c>
      <c r="C517" s="4" t="s">
        <v>858</v>
      </c>
      <c r="D517" s="14">
        <v>1549</v>
      </c>
      <c r="E517" s="15">
        <v>0.18653611649092616</v>
      </c>
      <c r="F517" s="14">
        <v>1260.0555555555554</v>
      </c>
    </row>
    <row r="518" spans="1:6">
      <c r="A518" s="4" t="s">
        <v>850</v>
      </c>
      <c r="B518" s="4" t="s">
        <v>859</v>
      </c>
      <c r="C518" s="4" t="s">
        <v>860</v>
      </c>
      <c r="D518" s="14">
        <v>1549</v>
      </c>
      <c r="E518" s="15">
        <v>0.18913994691915925</v>
      </c>
      <c r="F518" s="14">
        <v>1256.0222222222224</v>
      </c>
    </row>
    <row r="519" spans="1:6">
      <c r="A519" s="4" t="s">
        <v>790</v>
      </c>
      <c r="B519" s="4" t="s">
        <v>791</v>
      </c>
      <c r="C519" s="4" t="s">
        <v>792</v>
      </c>
      <c r="D519" s="14">
        <v>149.99</v>
      </c>
      <c r="E519" s="15">
        <v>0.17890822351119717</v>
      </c>
      <c r="F519" s="14">
        <v>123.15555555555554</v>
      </c>
    </row>
    <row r="520" spans="1:6">
      <c r="A520" s="4" t="s">
        <v>790</v>
      </c>
      <c r="B520" s="4" t="s">
        <v>793</v>
      </c>
      <c r="C520" s="4" t="s">
        <v>794</v>
      </c>
      <c r="D520" s="14">
        <v>39.99</v>
      </c>
      <c r="E520" s="15">
        <v>0.17896140701842123</v>
      </c>
      <c r="F520" s="14">
        <v>32.833333333333336</v>
      </c>
    </row>
    <row r="521" spans="1:6">
      <c r="A521" s="4" t="s">
        <v>790</v>
      </c>
      <c r="B521" s="4" t="s">
        <v>795</v>
      </c>
      <c r="C521" s="4" t="s">
        <v>796</v>
      </c>
      <c r="D521" s="14">
        <v>39.99</v>
      </c>
      <c r="E521" s="15">
        <v>0.17896140701842123</v>
      </c>
      <c r="F521" s="14">
        <v>32.833333333333336</v>
      </c>
    </row>
    <row r="522" spans="1:6">
      <c r="A522" s="4" t="s">
        <v>790</v>
      </c>
      <c r="B522" s="4" t="s">
        <v>797</v>
      </c>
      <c r="C522" s="4" t="s">
        <v>798</v>
      </c>
      <c r="D522" s="14">
        <v>79.989999999999995</v>
      </c>
      <c r="E522" s="15">
        <v>0.1790640496728757</v>
      </c>
      <c r="F522" s="14">
        <v>65.666666666666671</v>
      </c>
    </row>
    <row r="523" spans="1:6">
      <c r="A523" s="4" t="s">
        <v>790</v>
      </c>
      <c r="B523" s="4" t="s">
        <v>799</v>
      </c>
      <c r="C523" s="4" t="s">
        <v>800</v>
      </c>
      <c r="D523" s="14">
        <v>199.99</v>
      </c>
      <c r="E523" s="15">
        <v>0.17895894794739742</v>
      </c>
      <c r="F523" s="14">
        <v>164.2</v>
      </c>
    </row>
    <row r="524" spans="1:6">
      <c r="A524" s="4" t="s">
        <v>790</v>
      </c>
      <c r="B524" s="4" t="s">
        <v>801</v>
      </c>
      <c r="C524" s="4" t="s">
        <v>802</v>
      </c>
      <c r="D524" s="14">
        <v>60</v>
      </c>
      <c r="E524" s="15">
        <v>0.17777777777777781</v>
      </c>
      <c r="F524" s="14">
        <v>49.333333333333329</v>
      </c>
    </row>
    <row r="525" spans="1:6">
      <c r="A525" s="4" t="s">
        <v>790</v>
      </c>
      <c r="B525" s="4" t="s">
        <v>803</v>
      </c>
      <c r="C525" s="4" t="s">
        <v>804</v>
      </c>
      <c r="D525" s="14">
        <v>29.99</v>
      </c>
      <c r="E525" s="15">
        <v>0.17898558778852214</v>
      </c>
      <c r="F525" s="14">
        <v>24.62222222222222</v>
      </c>
    </row>
    <row r="526" spans="1:6">
      <c r="A526" s="4" t="s">
        <v>790</v>
      </c>
      <c r="B526" s="4" t="s">
        <v>805</v>
      </c>
      <c r="C526" s="4" t="s">
        <v>806</v>
      </c>
      <c r="D526" s="14">
        <v>280</v>
      </c>
      <c r="E526" s="15">
        <v>0.17900793650793656</v>
      </c>
      <c r="F526" s="14">
        <v>229.87777777777777</v>
      </c>
    </row>
    <row r="527" spans="1:6">
      <c r="A527" s="4" t="s">
        <v>790</v>
      </c>
      <c r="B527" s="4" t="s">
        <v>807</v>
      </c>
      <c r="C527" s="4" t="s">
        <v>808</v>
      </c>
      <c r="D527" s="14">
        <v>99</v>
      </c>
      <c r="E527" s="15">
        <v>0.17901234567901225</v>
      </c>
      <c r="F527" s="14">
        <v>81.277777777777786</v>
      </c>
    </row>
    <row r="528" spans="1:6">
      <c r="A528" s="4" t="s">
        <v>790</v>
      </c>
      <c r="B528" s="4" t="s">
        <v>826</v>
      </c>
      <c r="C528" s="4" t="s">
        <v>827</v>
      </c>
      <c r="D528" s="14">
        <v>79.989999999999995</v>
      </c>
      <c r="E528" s="15">
        <v>0.1790640496728757</v>
      </c>
      <c r="F528" s="14">
        <v>65.666666666666671</v>
      </c>
    </row>
    <row r="529" spans="1:6">
      <c r="A529" s="4" t="s">
        <v>790</v>
      </c>
      <c r="B529" s="4" t="s">
        <v>828</v>
      </c>
      <c r="C529" s="4" t="s">
        <v>829</v>
      </c>
      <c r="D529" s="14">
        <v>39.99</v>
      </c>
      <c r="E529" s="15">
        <v>0.17896140701842123</v>
      </c>
      <c r="F529" s="14">
        <v>32.833333333333336</v>
      </c>
    </row>
    <row r="530" spans="1:6">
      <c r="A530" s="4" t="s">
        <v>790</v>
      </c>
      <c r="B530" s="4" t="s">
        <v>830</v>
      </c>
      <c r="C530" s="4" t="s">
        <v>831</v>
      </c>
      <c r="D530" s="14">
        <v>99.99</v>
      </c>
      <c r="E530" s="15">
        <v>0.17902901401251237</v>
      </c>
      <c r="F530" s="14">
        <v>82.088888888888889</v>
      </c>
    </row>
    <row r="531" spans="1:6">
      <c r="A531" s="4" t="s">
        <v>790</v>
      </c>
      <c r="B531" s="4" t="s">
        <v>832</v>
      </c>
      <c r="C531" s="4" t="s">
        <v>833</v>
      </c>
      <c r="D531" s="14">
        <v>129.99</v>
      </c>
      <c r="E531" s="15">
        <v>0.12044516244839343</v>
      </c>
      <c r="F531" s="14">
        <v>114.33333333333334</v>
      </c>
    </row>
    <row r="532" spans="1:6" ht="14.1" customHeight="1">
      <c r="A532" s="4" t="s">
        <v>790</v>
      </c>
      <c r="B532" s="4" t="s">
        <v>834</v>
      </c>
      <c r="C532" s="4" t="s">
        <v>835</v>
      </c>
      <c r="D532" s="14">
        <v>14.99</v>
      </c>
      <c r="E532" s="15">
        <v>0.17871173374842497</v>
      </c>
      <c r="F532" s="14">
        <v>12.31111111111111</v>
      </c>
    </row>
    <row r="533" spans="1:6" ht="14.1" customHeight="1">
      <c r="A533" s="4" t="s">
        <v>790</v>
      </c>
      <c r="B533" s="4" t="s">
        <v>838</v>
      </c>
      <c r="C533" s="4" t="s">
        <v>839</v>
      </c>
      <c r="D533" s="14">
        <v>89.99</v>
      </c>
      <c r="E533" s="15"/>
      <c r="F533" s="14">
        <v>94.98888888888888</v>
      </c>
    </row>
    <row r="534" spans="1:6" ht="14.1" customHeight="1">
      <c r="A534" s="4" t="s">
        <v>790</v>
      </c>
      <c r="B534" s="4" t="s">
        <v>840</v>
      </c>
      <c r="C534" s="4" t="s">
        <v>841</v>
      </c>
      <c r="D534" s="14">
        <v>200</v>
      </c>
      <c r="E534" s="15">
        <v>0.17900000000000005</v>
      </c>
      <c r="F534" s="14">
        <v>164.2</v>
      </c>
    </row>
    <row r="535" spans="1:6" ht="14.1" customHeight="1">
      <c r="A535" s="4" t="s">
        <v>790</v>
      </c>
      <c r="B535" s="4" t="s">
        <v>842</v>
      </c>
      <c r="C535" s="4" t="s">
        <v>843</v>
      </c>
      <c r="D535" s="14">
        <v>200</v>
      </c>
      <c r="E535" s="15">
        <v>0.17900000000000005</v>
      </c>
      <c r="F535" s="14">
        <v>164.2</v>
      </c>
    </row>
    <row r="536" spans="1:6" ht="14.1" customHeight="1">
      <c r="A536" s="4" t="s">
        <v>790</v>
      </c>
      <c r="B536" s="4" t="s">
        <v>844</v>
      </c>
      <c r="C536" s="4" t="s">
        <v>845</v>
      </c>
      <c r="D536" s="14">
        <v>16.95</v>
      </c>
      <c r="E536" s="15">
        <v>0.179285480170436</v>
      </c>
      <c r="F536" s="14">
        <v>13.91111111111111</v>
      </c>
    </row>
    <row r="537" spans="1:6" ht="14.1" customHeight="1">
      <c r="A537" s="4" t="s">
        <v>790</v>
      </c>
      <c r="B537" s="4" t="s">
        <v>846</v>
      </c>
      <c r="C537" s="4" t="s">
        <v>847</v>
      </c>
      <c r="D537" s="14">
        <v>79.95</v>
      </c>
      <c r="E537" s="15">
        <v>0.17907025224098405</v>
      </c>
      <c r="F537" s="14">
        <v>65.633333333333326</v>
      </c>
    </row>
    <row r="538" spans="1:6" ht="14.1" customHeight="1">
      <c r="A538" s="4" t="s">
        <v>790</v>
      </c>
      <c r="B538" s="4" t="s">
        <v>848</v>
      </c>
      <c r="C538" s="4" t="s">
        <v>849</v>
      </c>
      <c r="D538" s="14">
        <v>249.95</v>
      </c>
      <c r="E538" s="15">
        <v>0.17899135382632081</v>
      </c>
      <c r="F538" s="14">
        <v>205.21111111111111</v>
      </c>
    </row>
    <row r="539" spans="1:6">
      <c r="A539" s="4" t="s">
        <v>790</v>
      </c>
      <c r="B539" s="4" t="s">
        <v>878</v>
      </c>
      <c r="C539" s="4" t="s">
        <v>885</v>
      </c>
      <c r="D539" s="14">
        <v>2150</v>
      </c>
      <c r="E539" s="15">
        <v>0.17899999999999999</v>
      </c>
      <c r="F539" s="14">
        <f t="shared" ref="F539:F545" si="5">D539*(1-E539)</f>
        <v>1765.1499999999999</v>
      </c>
    </row>
    <row r="540" spans="1:6">
      <c r="A540" s="4" t="s">
        <v>790</v>
      </c>
      <c r="B540" s="4" t="s">
        <v>879</v>
      </c>
      <c r="C540" s="4" t="s">
        <v>886</v>
      </c>
      <c r="D540" s="14">
        <v>1125</v>
      </c>
      <c r="E540" s="15">
        <v>0.17899999999999999</v>
      </c>
      <c r="F540" s="14">
        <f t="shared" si="5"/>
        <v>923.625</v>
      </c>
    </row>
    <row r="541" spans="1:6">
      <c r="A541" s="4" t="s">
        <v>790</v>
      </c>
      <c r="B541" s="4" t="s">
        <v>880</v>
      </c>
      <c r="C541" s="4" t="s">
        <v>887</v>
      </c>
      <c r="D541" s="14">
        <v>950</v>
      </c>
      <c r="E541" s="15">
        <v>0.17899999999999999</v>
      </c>
      <c r="F541" s="14">
        <f t="shared" si="5"/>
        <v>779.94999999999993</v>
      </c>
    </row>
    <row r="542" spans="1:6">
      <c r="A542" s="4" t="s">
        <v>790</v>
      </c>
      <c r="B542" s="4" t="s">
        <v>881</v>
      </c>
      <c r="C542" s="4" t="s">
        <v>888</v>
      </c>
      <c r="D542" s="14">
        <v>1800</v>
      </c>
      <c r="E542" s="15">
        <v>0.17899999999999999</v>
      </c>
      <c r="F542" s="14">
        <f t="shared" si="5"/>
        <v>1477.8</v>
      </c>
    </row>
    <row r="543" spans="1:6">
      <c r="A543" s="4" t="s">
        <v>790</v>
      </c>
      <c r="B543" s="4" t="s">
        <v>882</v>
      </c>
      <c r="C543" s="4" t="s">
        <v>889</v>
      </c>
      <c r="D543" s="14">
        <v>3500</v>
      </c>
      <c r="E543" s="15">
        <v>0.17899999999999999</v>
      </c>
      <c r="F543" s="14">
        <f t="shared" si="5"/>
        <v>2873.5</v>
      </c>
    </row>
    <row r="544" spans="1:6">
      <c r="A544" s="4" t="s">
        <v>790</v>
      </c>
      <c r="B544" s="4" t="s">
        <v>883</v>
      </c>
      <c r="C544" s="4" t="s">
        <v>890</v>
      </c>
      <c r="D544" s="14">
        <v>199.99</v>
      </c>
      <c r="E544" s="15">
        <v>0.17899999999999999</v>
      </c>
      <c r="F544" s="14">
        <f t="shared" si="5"/>
        <v>164.19179</v>
      </c>
    </row>
    <row r="545" spans="1:6">
      <c r="A545" s="4" t="s">
        <v>790</v>
      </c>
      <c r="B545" s="4" t="s">
        <v>884</v>
      </c>
      <c r="C545" s="4" t="s">
        <v>891</v>
      </c>
      <c r="D545" s="14">
        <v>249.99</v>
      </c>
      <c r="E545" s="15">
        <v>0.17899999999999999</v>
      </c>
      <c r="F545" s="14">
        <f t="shared" si="5"/>
        <v>205.24179000000001</v>
      </c>
    </row>
    <row r="546" spans="1:6">
      <c r="A546" s="4" t="s">
        <v>809</v>
      </c>
      <c r="B546" s="4" t="s">
        <v>810</v>
      </c>
      <c r="C546" s="4" t="s">
        <v>811</v>
      </c>
      <c r="D546" s="14">
        <v>795</v>
      </c>
      <c r="E546" s="15">
        <v>0.17900768693221525</v>
      </c>
      <c r="F546" s="14">
        <v>652.68888888888887</v>
      </c>
    </row>
    <row r="547" spans="1:6">
      <c r="A547" s="4" t="s">
        <v>809</v>
      </c>
      <c r="B547" s="4" t="s">
        <v>812</v>
      </c>
      <c r="C547" s="4" t="s">
        <v>813</v>
      </c>
      <c r="D547" s="14">
        <v>975</v>
      </c>
      <c r="E547" s="15">
        <v>0.17900854700854707</v>
      </c>
      <c r="F547" s="14">
        <v>800.46666666666658</v>
      </c>
    </row>
    <row r="548" spans="1:6">
      <c r="A548" s="4" t="s">
        <v>809</v>
      </c>
      <c r="B548" s="4" t="s">
        <v>814</v>
      </c>
      <c r="C548" s="4" t="s">
        <v>815</v>
      </c>
      <c r="D548" s="14">
        <v>2100</v>
      </c>
      <c r="E548" s="15">
        <v>0.17901058201058195</v>
      </c>
      <c r="F548" s="14">
        <v>1724.077777777778</v>
      </c>
    </row>
    <row r="549" spans="1:6">
      <c r="A549" s="4" t="s">
        <v>809</v>
      </c>
      <c r="B549" s="4" t="s">
        <v>816</v>
      </c>
      <c r="C549" s="4" t="s">
        <v>817</v>
      </c>
      <c r="D549" s="14">
        <v>1800</v>
      </c>
      <c r="E549" s="15">
        <v>0.17901234567901236</v>
      </c>
      <c r="F549" s="14">
        <v>1477.7777777777778</v>
      </c>
    </row>
    <row r="550" spans="1:6">
      <c r="A550" s="4" t="s">
        <v>809</v>
      </c>
      <c r="B550" s="4" t="s">
        <v>818</v>
      </c>
      <c r="C550" s="4" t="s">
        <v>819</v>
      </c>
      <c r="D550" s="14">
        <v>3595</v>
      </c>
      <c r="E550" s="15">
        <v>0.17901406274146181</v>
      </c>
      <c r="F550" s="14">
        <v>2951.4444444444448</v>
      </c>
    </row>
    <row r="551" spans="1:6">
      <c r="A551" s="4" t="s">
        <v>809</v>
      </c>
      <c r="B551" s="4" t="s">
        <v>820</v>
      </c>
      <c r="C551" s="4" t="s">
        <v>821</v>
      </c>
      <c r="D551" s="14">
        <v>695</v>
      </c>
      <c r="E551" s="15">
        <v>0.17900879296562755</v>
      </c>
      <c r="F551" s="14">
        <v>570.58888888888885</v>
      </c>
    </row>
    <row r="552" spans="1:6">
      <c r="A552" s="4" t="s">
        <v>809</v>
      </c>
      <c r="B552" s="4" t="s">
        <v>822</v>
      </c>
      <c r="C552" s="4" t="s">
        <v>823</v>
      </c>
      <c r="D552" s="14">
        <v>1895</v>
      </c>
      <c r="E552" s="15">
        <v>0.1790090882439167</v>
      </c>
      <c r="F552" s="14">
        <v>1555.7777777777778</v>
      </c>
    </row>
    <row r="553" spans="1:6">
      <c r="A553" s="4" t="s">
        <v>809</v>
      </c>
      <c r="B553" s="4" t="s">
        <v>824</v>
      </c>
      <c r="C553" s="4" t="s">
        <v>825</v>
      </c>
      <c r="D553" s="14">
        <v>3795</v>
      </c>
      <c r="E553" s="15">
        <v>0.17901332162201733</v>
      </c>
      <c r="F553" s="14">
        <v>3115.6444444444442</v>
      </c>
    </row>
    <row r="554" spans="1:6">
      <c r="A554" s="4" t="s">
        <v>809</v>
      </c>
      <c r="B554" s="4" t="s">
        <v>836</v>
      </c>
      <c r="C554" s="4" t="s">
        <v>837</v>
      </c>
      <c r="D554" s="14">
        <v>1995</v>
      </c>
      <c r="E554" s="15">
        <v>0.12036758563074346</v>
      </c>
      <c r="F554" s="14">
        <v>1754.8666666666668</v>
      </c>
    </row>
    <row r="555" spans="1:6">
      <c r="A555" s="4" t="s">
        <v>861</v>
      </c>
      <c r="B555" s="4">
        <v>821</v>
      </c>
      <c r="C555" s="4" t="s">
        <v>862</v>
      </c>
      <c r="D555" s="14">
        <v>99.99</v>
      </c>
      <c r="E555" s="15">
        <v>0.21925525885921915</v>
      </c>
      <c r="F555" s="14">
        <v>78.066666666666677</v>
      </c>
    </row>
    <row r="556" spans="1:6">
      <c r="A556" s="4" t="s">
        <v>861</v>
      </c>
      <c r="B556" s="4">
        <v>802</v>
      </c>
      <c r="C556" s="4" t="s">
        <v>863</v>
      </c>
      <c r="D556" s="14">
        <v>59.99</v>
      </c>
      <c r="E556" s="15">
        <v>0.24802281861791775</v>
      </c>
      <c r="F556" s="14">
        <v>45.111111111111114</v>
      </c>
    </row>
  </sheetData>
  <sheetProtection algorithmName="SHA-512" hashValue="bZpFlBqyiw8F/onkAL/vSJuiaFIlvOA/MXm7B2UNPuI4TmfTIw9H7XqXftwrhshsnSDaWV2Mf12OGKev2SopCw==" saltValue="H/49ep89S0PKjzWfATSiiA==" spinCount="100000" sheet="1" objects="1" scenarios="1"/>
  <mergeCells count="4">
    <mergeCell ref="A2:F2"/>
    <mergeCell ref="A4:F4"/>
    <mergeCell ref="E1:F1"/>
    <mergeCell ref="B1:D1"/>
  </mergeCells>
  <conditionalFormatting sqref="E557:E1048576 E2:E4">
    <cfRule type="cellIs" dxfId="5" priority="65" operator="lessThan">
      <formula>0</formula>
    </cfRule>
  </conditionalFormatting>
  <conditionalFormatting sqref="B3">
    <cfRule type="duplicateValues" dxfId="4" priority="66"/>
  </conditionalFormatting>
  <conditionalFormatting sqref="E5">
    <cfRule type="cellIs" dxfId="3" priority="7" operator="lessThan">
      <formula>0</formula>
    </cfRule>
  </conditionalFormatting>
  <conditionalFormatting sqref="B5">
    <cfRule type="duplicateValues" dxfId="2" priority="6"/>
  </conditionalFormatting>
  <conditionalFormatting sqref="E6:E556">
    <cfRule type="cellIs" dxfId="1" priority="2" operator="lessThan">
      <formula>0</formula>
    </cfRule>
  </conditionalFormatting>
  <conditionalFormatting sqref="B6:B277 B286:B471 B475:B556 B473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U6802</dc:creator>
  <cp:lastModifiedBy>Joseph Farani</cp:lastModifiedBy>
  <cp:lastPrinted>2019-06-19T18:33:44Z</cp:lastPrinted>
  <dcterms:created xsi:type="dcterms:W3CDTF">2018-11-17T22:26:53Z</dcterms:created>
  <dcterms:modified xsi:type="dcterms:W3CDTF">2021-02-02T17:18:19Z</dcterms:modified>
</cp:coreProperties>
</file>