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4955" windowHeight="8445" tabRatio="369" activeTab="5"/>
  </bookViews>
  <sheets>
    <sheet name="Equipment (Rental)" sheetId="21" r:id="rId1"/>
    <sheet name="AGGREGATE" sheetId="20" r:id="rId2"/>
    <sheet name="ASPHALT" sheetId="19" r:id="rId3"/>
    <sheet name="SHEET METAL." sheetId="18" r:id="rId4"/>
    <sheet name="METAL CARPORTS" sheetId="1" r:id="rId5"/>
    <sheet name="BID TAB" sheetId="2" r:id="rId6"/>
    <sheet name="CRS-2S ASPHALT" sheetId="3" r:id="rId7"/>
    <sheet name="ROTARY BROOM (SWEEPER)" sheetId="4" r:id="rId8"/>
    <sheet name="Air Compressor" sheetId="5" r:id="rId9"/>
    <sheet name="Legal Publications" sheetId="6" r:id="rId10"/>
    <sheet name="Crushed Stone" sheetId="7" r:id="rId11"/>
    <sheet name="Pneumatic Rollers" sheetId="9" r:id="rId12"/>
    <sheet name="TRASH DISPOSAL " sheetId="8" r:id="rId13"/>
    <sheet name="PROMOTIONAL ITEMS" sheetId="10" r:id="rId14"/>
    <sheet name="AGGREGATE-SCREENINGS ONLY" sheetId="11" r:id="rId15"/>
    <sheet name="GRANDULAR DEICER-ANTIICER" sheetId="12" r:id="rId16"/>
    <sheet name="BARRIER MARKERS" sheetId="13" r:id="rId17"/>
    <sheet name="Ready-Mix (3Q)" sheetId="14" r:id="rId18"/>
    <sheet name="Sealant (asphalt crackfiller)" sheetId="15" r:id="rId19"/>
    <sheet name="EQUIP RENTAL" sheetId="16" r:id="rId20"/>
    <sheet name="Equipment (Rental) REBID" sheetId="22" r:id="rId21"/>
    <sheet name="Sheet1" sheetId="23" r:id="rId22"/>
  </sheets>
  <definedNames>
    <definedName name="_xlnm.Print_Area" localSheetId="1">AGGREGATE!$A$1:$AB$27</definedName>
    <definedName name="_xlnm.Print_Area" localSheetId="14">'AGGREGATE-SCREENINGS ONLY'!$A$1:$N$46</definedName>
    <definedName name="_xlnm.Print_Area" localSheetId="8">'Air Compressor'!$A$1:$AQ$48</definedName>
    <definedName name="_xlnm.Print_Area" localSheetId="2">ASPHALT!$A$1:$N$28</definedName>
    <definedName name="_xlnm.Print_Area" localSheetId="16">'BARRIER MARKERS'!$A$1:$S$46</definedName>
    <definedName name="_xlnm.Print_Area" localSheetId="5">'BID TAB'!$A$1:$I$44</definedName>
    <definedName name="_xlnm.Print_Area" localSheetId="6">'CRS-2S ASPHALT'!$A$1:$AQ$48</definedName>
    <definedName name="_xlnm.Print_Area" localSheetId="10">'Crushed Stone'!$A$1:$BX$48</definedName>
    <definedName name="_xlnm.Print_Area" localSheetId="19">'EQUIP RENTAL'!$A$1:$AV$26</definedName>
    <definedName name="_xlnm.Print_Area" localSheetId="0">'Equipment (Rental)'!$A$1:$AB$27</definedName>
    <definedName name="_xlnm.Print_Area" localSheetId="15">'GRANDULAR DEICER-ANTIICER'!$A$1:$Y$46</definedName>
    <definedName name="_xlnm.Print_Area" localSheetId="9">'Legal Publications'!$A$1:$AB$48</definedName>
    <definedName name="_xlnm.Print_Area" localSheetId="4">'METAL CARPORTS'!$A$1:$O$48</definedName>
    <definedName name="_xlnm.Print_Area" localSheetId="13">'PROMOTIONAL ITEMS'!$A$1:$N$46</definedName>
    <definedName name="_xlnm.Print_Area" localSheetId="17">'Ready-Mix (3Q)'!$A$1:$F$46</definedName>
    <definedName name="_xlnm.Print_Area" localSheetId="7">'ROTARY BROOM (SWEEPER)'!$A$1:$AQ$48</definedName>
    <definedName name="_xlnm.Print_Area" localSheetId="18">'Sealant (asphalt crackfiller)'!$A$1:$AD$28</definedName>
    <definedName name="_xlnm.Print_Area" localSheetId="3">'SHEET METAL.'!$A$1:$AT$26</definedName>
    <definedName name="_xlnm.Print_Area" localSheetId="12">'TRASH DISPOSAL '!$A$1:$AQ$48</definedName>
    <definedName name="_xlnm.Print_Titles" localSheetId="1">AGGREGATE!$A:$C,AGGREGATE!$1:$3</definedName>
    <definedName name="_xlnm.Print_Titles" localSheetId="14">'AGGREGATE-SCREENINGS ONLY'!$A:$C,'AGGREGATE-SCREENINGS ONLY'!$1:$3</definedName>
    <definedName name="_xlnm.Print_Titles" localSheetId="8">'Air Compressor'!$A:$C,'Air Compressor'!$1:$3</definedName>
    <definedName name="_xlnm.Print_Titles" localSheetId="2">ASPHALT!$A:$C,ASPHALT!$1:$3</definedName>
    <definedName name="_xlnm.Print_Titles" localSheetId="16">'BARRIER MARKERS'!$A:$C,'BARRIER MARKERS'!$1:$3</definedName>
    <definedName name="_xlnm.Print_Titles" localSheetId="5">'BID TAB'!$A:$C,'BID TAB'!$1:$3</definedName>
    <definedName name="_xlnm.Print_Titles" localSheetId="6">'CRS-2S ASPHALT'!$A:$C,'CRS-2S ASPHALT'!$1:$3</definedName>
    <definedName name="_xlnm.Print_Titles" localSheetId="10">'Crushed Stone'!$A:$C,'Crushed Stone'!$1:$3</definedName>
    <definedName name="_xlnm.Print_Titles" localSheetId="19">'EQUIP RENTAL'!$A:$C,'EQUIP RENTAL'!$1:$3</definedName>
    <definedName name="_xlnm.Print_Titles" localSheetId="0">'Equipment (Rental)'!$A:$C,'Equipment (Rental)'!$1:$3</definedName>
    <definedName name="_xlnm.Print_Titles" localSheetId="15">'GRANDULAR DEICER-ANTIICER'!$A:$C,'GRANDULAR DEICER-ANTIICER'!$1:$3</definedName>
    <definedName name="_xlnm.Print_Titles" localSheetId="9">'Legal Publications'!$A:$C,'Legal Publications'!$1:$3</definedName>
    <definedName name="_xlnm.Print_Titles" localSheetId="4">'METAL CARPORTS'!$A:$C,'METAL CARPORTS'!$1:$3</definedName>
    <definedName name="_xlnm.Print_Titles" localSheetId="11">'Pneumatic Rollers'!$A:$C,'Pneumatic Rollers'!$1:$3</definedName>
    <definedName name="_xlnm.Print_Titles" localSheetId="13">'PROMOTIONAL ITEMS'!$A:$C,'PROMOTIONAL ITEMS'!$1:$3</definedName>
    <definedName name="_xlnm.Print_Titles" localSheetId="17">'Ready-Mix (3Q)'!$A:$C,'Ready-Mix (3Q)'!$1:$3</definedName>
    <definedName name="_xlnm.Print_Titles" localSheetId="7">'ROTARY BROOM (SWEEPER)'!$A:$C,'ROTARY BROOM (SWEEPER)'!$1:$3</definedName>
    <definedName name="_xlnm.Print_Titles" localSheetId="18">'Sealant (asphalt crackfiller)'!$A:$C,'Sealant (asphalt crackfiller)'!$1:$3</definedName>
    <definedName name="_xlnm.Print_Titles" localSheetId="3">'SHEET METAL.'!$A:$C,'SHEET METAL.'!$1:$3</definedName>
    <definedName name="_xlnm.Print_Titles" localSheetId="12">'TRASH DISPOSAL '!$A:$C,'TRASH DISPOSAL '!$1:$3</definedName>
  </definedNames>
  <calcPr calcId="144525"/>
</workbook>
</file>

<file path=xl/calcChain.xml><?xml version="1.0" encoding="utf-8"?>
<calcChain xmlns="http://schemas.openxmlformats.org/spreadsheetml/2006/main">
  <c r="H44" i="2" l="1"/>
  <c r="H43" i="2"/>
  <c r="G44" i="2" l="1"/>
  <c r="F44" i="2"/>
  <c r="E44" i="2"/>
  <c r="D44" i="2"/>
  <c r="G43" i="2"/>
  <c r="F43" i="2"/>
  <c r="E43" i="2"/>
  <c r="D43" i="2"/>
  <c r="I44" i="2" l="1"/>
  <c r="F26" i="22" l="1"/>
  <c r="Z26" i="18" l="1"/>
  <c r="T26" i="15" l="1"/>
  <c r="Y26" i="16" l="1"/>
  <c r="F44" i="14" l="1"/>
  <c r="D44" i="14"/>
  <c r="E44" i="14" l="1"/>
  <c r="N44" i="13" l="1"/>
  <c r="N13" i="13"/>
  <c r="N12" i="13"/>
  <c r="N11" i="13"/>
  <c r="E13" i="13"/>
  <c r="E12" i="13"/>
  <c r="E11" i="13"/>
  <c r="E44" i="13" s="1"/>
  <c r="K44" i="13"/>
  <c r="K14" i="13"/>
  <c r="K12" i="13"/>
  <c r="K11" i="13"/>
  <c r="P44" i="13" l="1"/>
  <c r="F44" i="12" l="1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V44" i="12"/>
  <c r="W44" i="12"/>
  <c r="X44" i="12"/>
  <c r="Y44" i="12"/>
  <c r="E44" i="12"/>
  <c r="D44" i="12"/>
  <c r="K15" i="11"/>
  <c r="K14" i="11"/>
  <c r="K13" i="11"/>
  <c r="K12" i="11"/>
  <c r="K44" i="11" s="1"/>
  <c r="K11" i="11"/>
  <c r="J15" i="11"/>
  <c r="J14" i="11"/>
  <c r="J13" i="11"/>
  <c r="J12" i="11"/>
  <c r="J44" i="11" s="1"/>
  <c r="J11" i="11"/>
  <c r="H15" i="11"/>
  <c r="H14" i="11"/>
  <c r="H13" i="11"/>
  <c r="H12" i="11"/>
  <c r="H44" i="11" s="1"/>
  <c r="H11" i="11"/>
  <c r="N44" i="11"/>
  <c r="L44" i="11"/>
  <c r="E44" i="11"/>
  <c r="D44" i="11"/>
  <c r="E44" i="10"/>
  <c r="H44" i="10"/>
  <c r="J44" i="10"/>
  <c r="L44" i="10"/>
  <c r="N44" i="10"/>
  <c r="D44" i="10"/>
  <c r="Z44" i="9"/>
  <c r="P44" i="9"/>
  <c r="F44" i="9"/>
  <c r="AP44" i="3"/>
  <c r="T44" i="2"/>
  <c r="I44" i="1"/>
</calcChain>
</file>

<file path=xl/sharedStrings.xml><?xml version="1.0" encoding="utf-8"?>
<sst xmlns="http://schemas.openxmlformats.org/spreadsheetml/2006/main" count="1803" uniqueCount="773">
  <si>
    <t xml:space="preserve">BID NO. </t>
  </si>
  <si>
    <t>CLOSE DATE:</t>
  </si>
  <si>
    <t>REQ. NO.</t>
  </si>
  <si>
    <t>AGY Req. #</t>
  </si>
  <si>
    <t xml:space="preserve">VENDOR : </t>
  </si>
  <si>
    <t>RECEIVE DATE :</t>
  </si>
  <si>
    <t>RECEIVE TIME :</t>
  </si>
  <si>
    <t>COMMENTS:</t>
  </si>
  <si>
    <t xml:space="preserve"> ITEM #</t>
  </si>
  <si>
    <t>QTY/UOM</t>
  </si>
  <si>
    <t>Item Description</t>
  </si>
  <si>
    <t xml:space="preserve">VENDOR # 1 </t>
  </si>
  <si>
    <t xml:space="preserve">VENDOR # 2 </t>
  </si>
  <si>
    <t xml:space="preserve">VENDOR # 3 </t>
  </si>
  <si>
    <t xml:space="preserve">VENDOR # 4 </t>
  </si>
  <si>
    <t xml:space="preserve">VENDOR # 5 </t>
  </si>
  <si>
    <t xml:space="preserve">VENDOR # 6 </t>
  </si>
  <si>
    <t>VENDOR #  7</t>
  </si>
  <si>
    <t>VENDOR # 9</t>
  </si>
  <si>
    <t>VENDOR # 11</t>
  </si>
  <si>
    <t>VENDOR # 12</t>
  </si>
  <si>
    <t>VENDOR # 10</t>
  </si>
  <si>
    <t>VENDOR # 13</t>
  </si>
  <si>
    <t xml:space="preserve">BID TOTAL: </t>
  </si>
  <si>
    <t>10-5-0281</t>
  </si>
  <si>
    <t>1 / EACH</t>
  </si>
  <si>
    <t>CARPORT- I-40 WEST</t>
  </si>
  <si>
    <t xml:space="preserve">CARPORT - HARMON COUNTY </t>
  </si>
  <si>
    <t>2 / EACH</t>
  </si>
  <si>
    <t>CARPORT - WASHITA COUNTY</t>
  </si>
  <si>
    <t>CARPORT - JACKSON COUNTY</t>
  </si>
  <si>
    <t xml:space="preserve">1 / EACH </t>
  </si>
  <si>
    <t>CARPORT - CUSTER COUNTY</t>
  </si>
  <si>
    <t>CARPORT - BECKHAM COUNTY (6FT LEGS)</t>
  </si>
  <si>
    <t>CARPORT - BECKHAM COUNTY (8FT LEGS)</t>
  </si>
  <si>
    <t>CARPORT - DEWEY COUNTY</t>
  </si>
  <si>
    <t>CARPORT - ODOT DIV. 5 HDQTRS</t>
  </si>
  <si>
    <t>1220 EXHIBITS INC</t>
  </si>
  <si>
    <t>BURGESS BUILDING COMPANY</t>
  </si>
  <si>
    <t xml:space="preserve">CALLAHAN CONSTRUCTION </t>
  </si>
  <si>
    <t>CLARK CONSTRUCTION</t>
  </si>
  <si>
    <t>COAST TO COAST CARPORT</t>
  </si>
  <si>
    <t xml:space="preserve">COJAC PORTABLE BUILDINGS </t>
  </si>
  <si>
    <t>I S INTELLIGENCE LLC</t>
  </si>
  <si>
    <t>POWER STEEL BUILDINGS</t>
  </si>
  <si>
    <t xml:space="preserve">R &amp; R SYSTEMS </t>
  </si>
  <si>
    <t>THE RAILROAD YARD INC</t>
  </si>
  <si>
    <t xml:space="preserve">SOUTHWESTERN OKLAHOMA DEVELOPMENT AUTH. </t>
  </si>
  <si>
    <t>VENDOR #8</t>
  </si>
  <si>
    <t xml:space="preserve">Bid delivered to Division 5 office, after the close date. Returned to vendor. </t>
  </si>
  <si>
    <t>12:47pm</t>
  </si>
  <si>
    <t>11:28 am</t>
  </si>
  <si>
    <t xml:space="preserve">No Bid </t>
  </si>
  <si>
    <t>No Response</t>
  </si>
  <si>
    <t>Late Bid</t>
  </si>
  <si>
    <t>VENDOR # 14</t>
  </si>
  <si>
    <t>VENDOR # 15</t>
  </si>
  <si>
    <t>VENDOR # 16</t>
  </si>
  <si>
    <t>VENDOR # 17</t>
  </si>
  <si>
    <t>VENDOR # 18</t>
  </si>
  <si>
    <t>VENDOR # 19</t>
  </si>
  <si>
    <t>VENDOR # 20</t>
  </si>
  <si>
    <t>VENDOR # 21</t>
  </si>
  <si>
    <t>VENDOR # 22</t>
  </si>
  <si>
    <t>VENDOR # 23</t>
  </si>
  <si>
    <t>VENDOR # 24</t>
  </si>
  <si>
    <t>VENDOR # 25</t>
  </si>
  <si>
    <t>10-5-0314</t>
  </si>
  <si>
    <t>AMERICAN TRAVELWAYS MAINT. LLC</t>
  </si>
  <si>
    <t>APAC -CENTRAL INC</t>
  </si>
  <si>
    <t>APCO CONSTRUCTION LLC.</t>
  </si>
  <si>
    <t>ASPHALT &amp; FUEL SUPPLY LLC</t>
  </si>
  <si>
    <t>BROCE CONSTRUCTION COMPANY INC</t>
  </si>
  <si>
    <t>CHEMICAL RESOURCE CORP.</t>
  </si>
  <si>
    <t>CIRCLE PAVING CO. INC</t>
  </si>
  <si>
    <t>COASTAL ENERGY CORP.</t>
  </si>
  <si>
    <t>COOKSON HILLS CAF INC</t>
  </si>
  <si>
    <t>CORNELL CONSTRUCTION COMPANY</t>
  </si>
  <si>
    <t>THE CUMMINS CONSTRUCTION CO INC</t>
  </si>
  <si>
    <t>EL PASCO MERCHANT ENERGY</t>
  </si>
  <si>
    <t>ELLSWORTH SEALCOATING CO. INC</t>
  </si>
  <si>
    <t>EVANS ASPHALT CO. INC</t>
  </si>
  <si>
    <t>EVANS &amp; ASSCO. CONSTRUCTION CO. INC</t>
  </si>
  <si>
    <t>FRONTIER TERMINAL &amp; TRADING CO</t>
  </si>
  <si>
    <t>GLOVER CONSTRUCTION CO INC</t>
  </si>
  <si>
    <t>H G JENKINS CONSTRUCTION COMPANY INC</t>
  </si>
  <si>
    <t>JLT CONTRACTING, LLC</t>
  </si>
  <si>
    <t>J &amp; R SAND CO. INC</t>
  </si>
  <si>
    <t>JOE BROWN COMPANY INC</t>
  </si>
  <si>
    <t>KOCH MATERIALS COMPANY</t>
  </si>
  <si>
    <t xml:space="preserve">LOGAN CONSTRUCTION CO. </t>
  </si>
  <si>
    <t>LOGAN COUNTY ASPHALT CO.</t>
  </si>
  <si>
    <t>NORMAN ASPHALT</t>
  </si>
  <si>
    <t xml:space="preserve">OVERLAND MATERIALS </t>
  </si>
  <si>
    <t>QUAPAW COMPANY</t>
  </si>
  <si>
    <t xml:space="preserve">QPR </t>
  </si>
  <si>
    <t>R. K HALL CONSTRUCTION LTD</t>
  </si>
  <si>
    <t>SEALMASTER INC</t>
  </si>
  <si>
    <t>SEMMATERIALS LP</t>
  </si>
  <si>
    <t>SORCO PRODUCT INC</t>
  </si>
  <si>
    <t>SUPERIOR ASPHALT</t>
  </si>
  <si>
    <t>TEETER ASPHALT &amp; MATERIAL</t>
  </si>
  <si>
    <t>TIGER ASPHALT INC</t>
  </si>
  <si>
    <t>TISSSINTON ASPHALT CO</t>
  </si>
  <si>
    <t>TRI-STATE ASPHALT INC</t>
  </si>
  <si>
    <t>TULSA ASPHALT INC</t>
  </si>
  <si>
    <t>VANCE BROTHERS INC</t>
  </si>
  <si>
    <t>WRIGHT ASPHALT PRODUCTS CO LLC</t>
  </si>
  <si>
    <t>VENDOR # 26</t>
  </si>
  <si>
    <t>VENDOR # 27</t>
  </si>
  <si>
    <t>VENDOR # 28</t>
  </si>
  <si>
    <t>VENDOR # 29</t>
  </si>
  <si>
    <t>VENDOR # 30</t>
  </si>
  <si>
    <t>VENDOR # 31</t>
  </si>
  <si>
    <t>VENDOR # 32</t>
  </si>
  <si>
    <t>VENDOR # 33</t>
  </si>
  <si>
    <t>VENDOR # 34</t>
  </si>
  <si>
    <t>VENDOR # 35</t>
  </si>
  <si>
    <t>VENDOR # 36</t>
  </si>
  <si>
    <t>VENDOR # 37</t>
  </si>
  <si>
    <t>VENDOR # 38</t>
  </si>
  <si>
    <t>VENDOR # 39</t>
  </si>
  <si>
    <t>VENDOR # 40</t>
  </si>
  <si>
    <t>57 / TONS</t>
  </si>
  <si>
    <t>CRS-2S EMULSIFIED ASPHALT</t>
  </si>
  <si>
    <t>10-5-0341</t>
  </si>
  <si>
    <t>AMERICAN LOGO &amp; SIGN INC</t>
  </si>
  <si>
    <t>C L BOYD CO INC</t>
  </si>
  <si>
    <t>CASCOR INC</t>
  </si>
  <si>
    <t>CENTRAL NEW HOLLAND INC</t>
  </si>
  <si>
    <t>GERRARD PACKAGING</t>
  </si>
  <si>
    <t>KIRBY SMITH MACHINERY INC</t>
  </si>
  <si>
    <t>M-B COMPANIES INC</t>
  </si>
  <si>
    <t xml:space="preserve">MIDWESTERN EQUIPMENT COMPANY </t>
  </si>
  <si>
    <t>OPTIMAL SYSTEMS</t>
  </si>
  <si>
    <t>TEREX UTILITIES INC</t>
  </si>
  <si>
    <t>TROY JONES EQUIPMENT &amp; TRUCK SALES</t>
  </si>
  <si>
    <t>WARREN CAT DBA DARR EQUIPMENT COMPANY</t>
  </si>
  <si>
    <t xml:space="preserve">WARREN POWER &amp; MACHINERY LLP </t>
  </si>
  <si>
    <t xml:space="preserve">ROTARY BROOM </t>
  </si>
  <si>
    <t>NO BID</t>
  </si>
  <si>
    <t>NO RESPONSE</t>
  </si>
  <si>
    <t>Pump charge $70/ Demurrage $70 per hour after 2 free hours. 48,000 lb. minimum load.</t>
  </si>
  <si>
    <t>2/hours</t>
  </si>
  <si>
    <t>Demurrage rate</t>
  </si>
  <si>
    <t>10-5-0342</t>
  </si>
  <si>
    <t>ABC SUPPLY CO INC CO</t>
  </si>
  <si>
    <t>AIR COMPRESSOR SUPPLY INC</t>
  </si>
  <si>
    <t>AIR SYSTEMS &amp; PUMP SOLUTIONS LLC</t>
  </si>
  <si>
    <t>CABLE AUTOMOTIVE EQUIPMENT INC</t>
  </si>
  <si>
    <t>CHICAGO PNEUMATIC TOOL COMPANY</t>
  </si>
  <si>
    <t>COMPRESSED AIR SYSTEMS</t>
  </si>
  <si>
    <t>COMPRESSOR AND MAINT. SOLUTION</t>
  </si>
  <si>
    <t>CONTRACTORS SUPPLY COMPANY</t>
  </si>
  <si>
    <t>DELCO TOOLS &amp; EQUIPMENT</t>
  </si>
  <si>
    <t>EARP WYATT</t>
  </si>
  <si>
    <t>Air Compressor (diesel engine)</t>
  </si>
  <si>
    <t>Subscription Renewal Services</t>
  </si>
  <si>
    <t>SILVER QUILL LLC</t>
  </si>
  <si>
    <t>10-3-0368</t>
  </si>
  <si>
    <t>A &amp; A TRUCKING INC</t>
  </si>
  <si>
    <t>ALTUS READY-MIX INC</t>
  </si>
  <si>
    <t>AMERICAN EXCELSIOR COMPANY INC</t>
  </si>
  <si>
    <t>ANCHOR STONE CO</t>
  </si>
  <si>
    <t>APAC- CENTRAL INC</t>
  </si>
  <si>
    <t>APAC - OKLAHOMA INC</t>
  </si>
  <si>
    <t xml:space="preserve">ARK RIVER SAND OF OKLAHOMA </t>
  </si>
  <si>
    <t>BELLCO MATERIALS INC</t>
  </si>
  <si>
    <t>BENTON COUNTY STONE CO INC</t>
  </si>
  <si>
    <t>BIG VALLEY</t>
  </si>
  <si>
    <t xml:space="preserve">BIG VALLEY INC T &amp; D </t>
  </si>
  <si>
    <t>C &amp; C TRANSPORTATION INC</t>
  </si>
  <si>
    <t xml:space="preserve">CARNEGIE CONCRETE CO </t>
  </si>
  <si>
    <t>CASWELL CONSTRUCTION INC</t>
  </si>
  <si>
    <t>CANDLER MATERIALS CO</t>
  </si>
  <si>
    <t>CIRCLE PAVING CO INC</t>
  </si>
  <si>
    <t>CONTINENTAL CONTRETE CONSTRUCTION</t>
  </si>
  <si>
    <t>COVINGTON TRUCKING COMPANY INC</t>
  </si>
  <si>
    <t>DALE BROWN INC</t>
  </si>
  <si>
    <t>DOLESE BROTHERS COMPANY</t>
  </si>
  <si>
    <t>DUANE HEAD DBA HEAD TIRE &amp; TRUCKING</t>
  </si>
  <si>
    <t>EVANS &amp; ASSOC CONTR CO INC</t>
  </si>
  <si>
    <t>FARMERS SUPPLY &amp; TRANSPORTATION</t>
  </si>
  <si>
    <t>FITTSTONE INC</t>
  </si>
  <si>
    <t>GARY GOODALL TRUCKING</t>
  </si>
  <si>
    <t>GENE LOGUE LLC</t>
  </si>
  <si>
    <t>H C RUSTIN CORP</t>
  </si>
  <si>
    <t>HANNEBAUM GRAIN CO INC</t>
  </si>
  <si>
    <t>HARRY'S TRUCKING SERVICE</t>
  </si>
  <si>
    <t>J &amp; S EXCHANGE INC</t>
  </si>
  <si>
    <t>JENNINGS TRUCKING SERVICE INC</t>
  </si>
  <si>
    <t>KEMP STONE CO INC</t>
  </si>
  <si>
    <t>KERNS EXCAVATION INC</t>
  </si>
  <si>
    <t>KINDER DOZER SERVICE INC</t>
  </si>
  <si>
    <t>LAWTON TRANSIT MIX INC</t>
  </si>
  <si>
    <t>LEROY'S READY MIX INC</t>
  </si>
  <si>
    <t>LINDLEY STONE LLC</t>
  </si>
  <si>
    <t>LOGAN CONUTY ASPHALT CO</t>
  </si>
  <si>
    <t>MARTIN MARIETTA MATERIALS</t>
  </si>
  <si>
    <t>MARTIN MARIETTA MATERIAL/ DAVIS QUARRY</t>
  </si>
  <si>
    <t>MERDIAN AGGREGATES COMPANY SW LLC</t>
  </si>
  <si>
    <t>MUSKOGEE SAND COMPANY INC</t>
  </si>
  <si>
    <t>ORION CONSTRUCTION SERVICES CORP</t>
  </si>
  <si>
    <t>OWNER-OPERATORS INC</t>
  </si>
  <si>
    <t>PAWNEE READYMIX INC</t>
  </si>
  <si>
    <t>PLUMMER, JEFF</t>
  </si>
  <si>
    <t>PRYOR STONE INC</t>
  </si>
  <si>
    <t>QPR A DIVISION OF LAFARGE</t>
  </si>
  <si>
    <t>R &amp; H HEADY TRUCKING LLC</t>
  </si>
  <si>
    <t>R K HALL CONSTRUCTION LTD</t>
  </si>
  <si>
    <t>RB &amp; J LLC</t>
  </si>
  <si>
    <t>REMPEL'S ROCK-N-READY MIX INC</t>
  </si>
  <si>
    <t>SCS MATERIALS LP</t>
  </si>
  <si>
    <t>SMITHBUILT ROCK &amp; STONE LLC</t>
  </si>
  <si>
    <t>SOONER TRUCKING &amp; OILFIELD SERVICES INC</t>
  </si>
  <si>
    <t>SPEED-A-WAY TRUCKING INC</t>
  </si>
  <si>
    <t>STEWART STONE INC</t>
  </si>
  <si>
    <t>T &amp; G CONSTRUCTION INC</t>
  </si>
  <si>
    <t xml:space="preserve">TERRY MYERS TRUCKING </t>
  </si>
  <si>
    <t>TEXOMA HAULING LLC</t>
  </si>
  <si>
    <t>VENDOR # 41</t>
  </si>
  <si>
    <t>VENDOR # 42</t>
  </si>
  <si>
    <t>VENDOR # 43</t>
  </si>
  <si>
    <t>VENDOR # 44</t>
  </si>
  <si>
    <t>VENDOR # 45</t>
  </si>
  <si>
    <t>VENDOR # 46</t>
  </si>
  <si>
    <t>VENDOR # 47</t>
  </si>
  <si>
    <t>VENDOR # 48</t>
  </si>
  <si>
    <t>VENDOR # 49</t>
  </si>
  <si>
    <t>VENDOR # 50</t>
  </si>
  <si>
    <t>VENDOR # 51</t>
  </si>
  <si>
    <t>VENDOR # 52</t>
  </si>
  <si>
    <t>VENDOR # 53</t>
  </si>
  <si>
    <t>VENDOR # 54</t>
  </si>
  <si>
    <t>VENDOR # 55</t>
  </si>
  <si>
    <t>VENDOR # 56</t>
  </si>
  <si>
    <t>VENDOR # 57</t>
  </si>
  <si>
    <t>VENDOR # 58</t>
  </si>
  <si>
    <t>VENDOR # 59</t>
  </si>
  <si>
    <t>VENDOR # 60</t>
  </si>
  <si>
    <t>VENDOR # 61</t>
  </si>
  <si>
    <t>VENDOR # 62</t>
  </si>
  <si>
    <t>VENDOR # 63</t>
  </si>
  <si>
    <t>VENDOR # 64</t>
  </si>
  <si>
    <t>VENDOR # 65</t>
  </si>
  <si>
    <t>VENDOR # 66</t>
  </si>
  <si>
    <t>VENDOR # 67</t>
  </si>
  <si>
    <t>VENDOR # 68</t>
  </si>
  <si>
    <t>VENDOR # 69</t>
  </si>
  <si>
    <t>VENDOR # 70</t>
  </si>
  <si>
    <t>VENDOR # 71</t>
  </si>
  <si>
    <t>VENDOR # 72</t>
  </si>
  <si>
    <t>THE QUAPAW COMPANY</t>
  </si>
  <si>
    <t>TIGER ROCK INC</t>
  </si>
  <si>
    <t>TISHOMINGO SAND &amp; GRAVEL INC</t>
  </si>
  <si>
    <t xml:space="preserve">TOMMY LEROY SMITH TRUCKING </t>
  </si>
  <si>
    <t xml:space="preserve">TW TRUCKING </t>
  </si>
  <si>
    <t>WADE DUMP TRUCK SERVICE INC</t>
  </si>
  <si>
    <t>WAYNE BROWN INC</t>
  </si>
  <si>
    <t>WHITAKER COMPANIES INC</t>
  </si>
  <si>
    <t>WOODWARD &amp; LAVERNE CONCRETE</t>
  </si>
  <si>
    <t>YATES TRUCKING CO INC</t>
  </si>
  <si>
    <t>YOUNDMAN ROCK INC</t>
  </si>
  <si>
    <t>VENDOR # 73</t>
  </si>
  <si>
    <t>1,000/TONS</t>
  </si>
  <si>
    <t>Crushed Stone, Division III</t>
  </si>
  <si>
    <t>11-5-0007</t>
  </si>
  <si>
    <t>ALIMARC ENTERPRISES LLC</t>
  </si>
  <si>
    <t>ALLIED WASTE SERVICES</t>
  </si>
  <si>
    <t>AMERICAN DISPOSAL SERVICES</t>
  </si>
  <si>
    <t>AMERICAN ENVIRONMENTAL LANDFILL INC</t>
  </si>
  <si>
    <t>AMERICAN MEDICAL DISPOSAL</t>
  </si>
  <si>
    <t>AMERICAN WASTE CONTROL INC</t>
  </si>
  <si>
    <t>AMERICAN WASTE INC</t>
  </si>
  <si>
    <t>ATM INDUSTRIES INC</t>
  </si>
  <si>
    <t>BEN JONES SERVICES</t>
  </si>
  <si>
    <t>BFI WASTE SERVICES LLC</t>
  </si>
  <si>
    <t>C &amp; A BUILDING MAINTENANCE CO</t>
  </si>
  <si>
    <t xml:space="preserve">COMBS TRANSFER &amp; DISPOSAL </t>
  </si>
  <si>
    <t>D &amp; E REFUSE INC</t>
  </si>
  <si>
    <t>FER INC</t>
  </si>
  <si>
    <t>FIRST STAR INC</t>
  </si>
  <si>
    <t>FREI CONTRACTOR CORPORATION</t>
  </si>
  <si>
    <t>GOVERNMENT FACILITY SERVICES</t>
  </si>
  <si>
    <t>HAHN RENTALS</t>
  </si>
  <si>
    <t>HARPER SANITATION SERVICE INC</t>
  </si>
  <si>
    <t>HERRINGSHAW WASTE MANAGEMENT</t>
  </si>
  <si>
    <t>HGL CONSTRUCTION INC</t>
  </si>
  <si>
    <t>IESI OK CORPORATION</t>
  </si>
  <si>
    <t>JIM HINDS SANITATION EAST INC</t>
  </si>
  <si>
    <t>K V VENTURES LLC</t>
  </si>
  <si>
    <t>KIBOIS COMMUNITY ACTION FOUNDATION</t>
  </si>
  <si>
    <t>LOWDER TRANSPORTATION CO INC</t>
  </si>
  <si>
    <t>MAGUIRE DISPOSAL INC</t>
  </si>
  <si>
    <t>OKC WASTE DISPOSAL INC</t>
  </si>
  <si>
    <t>OKLAHOMA CITY LANDFILL LLC</t>
  </si>
  <si>
    <t>OKLAHOMA CITY LANDFILL DBA SOUTHEAST</t>
  </si>
  <si>
    <t xml:space="preserve">OKLAHOMA PRODUCTIONS CENTER </t>
  </si>
  <si>
    <t>OLYPMUS BUILDING SERVICES INC</t>
  </si>
  <si>
    <t>OSIRIS LLC</t>
  </si>
  <si>
    <t>SMITHEY ENVIRONMENTAL SERVICES LLC</t>
  </si>
  <si>
    <t>SOUTHERN DISPOSAL INC</t>
  </si>
  <si>
    <t>VISION TRANSPORTS INC</t>
  </si>
  <si>
    <t xml:space="preserve">WASTE DISPOSAL SERVICES </t>
  </si>
  <si>
    <t>WASTE MANAGEMENT OF OK INC</t>
  </si>
  <si>
    <t>WITTINGHILL DISPOSAL SERVICES</t>
  </si>
  <si>
    <t>52/ EACH</t>
  </si>
  <si>
    <t>TRASH DISPOSAL SERVICES</t>
  </si>
  <si>
    <t>11-5-0008</t>
  </si>
  <si>
    <t>AHERN RENTALS</t>
  </si>
  <si>
    <t>ALLIED STEEL CONSTRUCTION CO INC</t>
  </si>
  <si>
    <t>CONTRACTOR SUPPLY COMPANY</t>
  </si>
  <si>
    <t>CROSSROADS A &amp; A RENT ALL &amp; SALES CO</t>
  </si>
  <si>
    <t xml:space="preserve">DITCH WITCH OF OKLA. </t>
  </si>
  <si>
    <t xml:space="preserve">DITCH WITCH OF OKLAHOMA </t>
  </si>
  <si>
    <t>ELLIS CONSTRUCTION SPECIALTIE</t>
  </si>
  <si>
    <t>ENVIRONMENTAL MANAGEMENT INC</t>
  </si>
  <si>
    <t>H &amp; E EQUIPMENT SERVICES INC</t>
  </si>
  <si>
    <t>HERTZ EQUIPMENT RENTAL CORP</t>
  </si>
  <si>
    <t>KEYSTONE EQUIPMENT RENTAL CORP</t>
  </si>
  <si>
    <t>10/DM</t>
  </si>
  <si>
    <t>LEASE: 9 Wheel Self Propelled Pneumatic Rollers.</t>
  </si>
  <si>
    <t>MCKINZIE RENTAL &amp; SALES</t>
  </si>
  <si>
    <t>MIDWESTERN EQUIPMENT COMPANY</t>
  </si>
  <si>
    <t>OCT EQUIPMENT LLC</t>
  </si>
  <si>
    <t>PAVING MAINTENANCE SUPPLY INC</t>
  </si>
  <si>
    <t>RENTAL SERVICE CORPORATION</t>
  </si>
  <si>
    <t>SOONER LIFT INC</t>
  </si>
  <si>
    <t>THE G W VAN KEPPEL COMPANY</t>
  </si>
  <si>
    <t>VERMEER GREAT PLAINS INC</t>
  </si>
  <si>
    <t>Lead Time: 5 business days</t>
  </si>
  <si>
    <t>Lead Time: 1 roller by 7/1/2010,  and the other 2 rollers by 7/12/2010.</t>
  </si>
  <si>
    <t>Lead Time: Subject to availability, FOB OKC</t>
  </si>
  <si>
    <t>Present @ opening. Lead Time: Mid August</t>
  </si>
  <si>
    <t>NORTHERN EQUIPMENT COMPANY</t>
  </si>
  <si>
    <t>AD-SPECIALTIES AND MORE, LTD</t>
  </si>
  <si>
    <t>DALE ROGERS TRAINING CENTER</t>
  </si>
  <si>
    <t>DELWARE COUNTY FRIENDSHIP</t>
  </si>
  <si>
    <t>EPROMOS</t>
  </si>
  <si>
    <t>GALT FOUNDATION</t>
  </si>
  <si>
    <t>GARVIN COUNTY COMMUNITY LIVING CENTER</t>
  </si>
  <si>
    <t>GO-PROMOS</t>
  </si>
  <si>
    <t>OPPORTUNITY CENTER INC</t>
  </si>
  <si>
    <t>POWER SHOP, INC</t>
  </si>
  <si>
    <t>ROGER COUNTY WORK TRAINING CENTER</t>
  </si>
  <si>
    <t>SHELTER WORK OPPORTUNITY OF BRYAN COUNTY</t>
  </si>
  <si>
    <t>12,000 / EA</t>
  </si>
  <si>
    <t>REMOVED</t>
  </si>
  <si>
    <t>PENCILS - REMOVED FROM BID</t>
  </si>
  <si>
    <t>2,000 / EA</t>
  </si>
  <si>
    <t>Backpack, draw string w/ logo</t>
  </si>
  <si>
    <t>Keyring,hooks w/ reflector light w/ logo</t>
  </si>
  <si>
    <t>Ballons, w/ logo</t>
  </si>
  <si>
    <t>1:33PM</t>
  </si>
  <si>
    <t>9:38AM</t>
  </si>
  <si>
    <t>Lead time after art approved:
10-12 days item #1
10-12 days item #2
7-10 days item #4</t>
  </si>
  <si>
    <t>Lead time: 
20-95 days item #1
90 days item #2
7-10 days for #4</t>
  </si>
  <si>
    <t>2:02PM</t>
  </si>
  <si>
    <t>Lead time after art approved:
90 days items #1 - 2
21 days items # 4</t>
  </si>
  <si>
    <t>11:31AM</t>
  </si>
  <si>
    <t>Lead time after art approved:
15 days for  items # 1,2 &amp; 4</t>
  </si>
  <si>
    <t>3:17PM</t>
  </si>
  <si>
    <t>Lead time after art approved: 
40 days item # 1
10 days item # 2
10 days item # 4</t>
  </si>
  <si>
    <t>1:26PM</t>
  </si>
  <si>
    <t>Lead time after art approved:
10 days for items #1, 2 &amp; 4</t>
  </si>
  <si>
    <t>REMOVED - ON CONTRACT SW22</t>
  </si>
  <si>
    <t>4:00PM</t>
  </si>
  <si>
    <t>11-5-0140</t>
  </si>
  <si>
    <t>C-P INTEGRATED</t>
  </si>
  <si>
    <t>0000075724</t>
  </si>
  <si>
    <t>0000317526</t>
  </si>
  <si>
    <t>CHIKASHA TRUCKING</t>
  </si>
  <si>
    <t>0000060762</t>
  </si>
  <si>
    <t>COVINGTON TRUCKING</t>
  </si>
  <si>
    <t>0000075076</t>
  </si>
  <si>
    <t>DOLESE BROTHERS</t>
  </si>
  <si>
    <t>0000072776</t>
  </si>
  <si>
    <t>FARMERS SUPPLY</t>
  </si>
  <si>
    <t>JENNINGS TRUCKING</t>
  </si>
  <si>
    <t>0000072607</t>
  </si>
  <si>
    <t>JOE BROWN CO</t>
  </si>
  <si>
    <t>0000075198</t>
  </si>
  <si>
    <t>TERRY MYERS TRUCKING</t>
  </si>
  <si>
    <t>0000314305</t>
  </si>
  <si>
    <t>UNLIMITED SWEEPERS</t>
  </si>
  <si>
    <t>0000315773</t>
  </si>
  <si>
    <t>WESTERN FLYER</t>
  </si>
  <si>
    <t>SCREENINGS - DIVISION FIVE HEADQUATERS</t>
  </si>
  <si>
    <t xml:space="preserve">SCREENINGS - HYDRO, OK </t>
  </si>
  <si>
    <t xml:space="preserve">SCREENINGS - ELK CITY, OK </t>
  </si>
  <si>
    <t>SCREENINGS - HARMON COUNTY</t>
  </si>
  <si>
    <t>SCREENINGS - BLAINE COUNTY</t>
  </si>
  <si>
    <t>500 / DRY TONS</t>
  </si>
  <si>
    <t>1000 / DRY TONS</t>
  </si>
  <si>
    <t>200 / DRY TONS</t>
  </si>
  <si>
    <t xml:space="preserve">LEAD TIME: </t>
  </si>
  <si>
    <t>10:40AM</t>
  </si>
  <si>
    <t>1 week</t>
  </si>
  <si>
    <t>3:02pm</t>
  </si>
  <si>
    <t>1:20pm</t>
  </si>
  <si>
    <t>2-3 weeks</t>
  </si>
  <si>
    <t>11-3-0157</t>
  </si>
  <si>
    <t>0000203629</t>
  </si>
  <si>
    <t>AMSAN SOUTHWEST EVE SUPPLY</t>
  </si>
  <si>
    <t>0000077410</t>
  </si>
  <si>
    <t>ARROW MAGNOLIA INT'L INC</t>
  </si>
  <si>
    <t>0000253121</t>
  </si>
  <si>
    <t>0000070817</t>
  </si>
  <si>
    <t>BINGHAM &amp; GRAVEL CO INC</t>
  </si>
  <si>
    <t>C&amp; C SUPPLY INC</t>
  </si>
  <si>
    <t>0000252619</t>
  </si>
  <si>
    <t>CHEMCO INDUSTRIES</t>
  </si>
  <si>
    <t>0000073991</t>
  </si>
  <si>
    <t>0000301356</t>
  </si>
  <si>
    <t xml:space="preserve">E.ENVIRONMENTAL </t>
  </si>
  <si>
    <t>0000069644</t>
  </si>
  <si>
    <t>CARGILL INC-DEICING TECHNOLOGY BUSINESS</t>
  </si>
  <si>
    <t>0000286159</t>
  </si>
  <si>
    <t>0000069835</t>
  </si>
  <si>
    <t>INDUSTRIAL SOAP COMPANY</t>
  </si>
  <si>
    <t>0000260132</t>
  </si>
  <si>
    <t xml:space="preserve">J &amp; P SUPPLY INC </t>
  </si>
  <si>
    <t>0000286264</t>
  </si>
  <si>
    <t>J TECH SALES LLC</t>
  </si>
  <si>
    <t>0000069620</t>
  </si>
  <si>
    <t>JOHNSONDIVERSEY INC</t>
  </si>
  <si>
    <t>0000203735</t>
  </si>
  <si>
    <t>NATIVE POTION LLC</t>
  </si>
  <si>
    <t>0000040148</t>
  </si>
  <si>
    <t>OPTIMAL SYSTEMS, LLC</t>
  </si>
  <si>
    <t>0000077433</t>
  </si>
  <si>
    <t>POLLOCK PAPER DISTRIBUTORS</t>
  </si>
  <si>
    <t>0000206103</t>
  </si>
  <si>
    <t>PORTIONPAC CHEMICAL CORPORATION</t>
  </si>
  <si>
    <t>0000070831</t>
  </si>
  <si>
    <t>MASSCO INC</t>
  </si>
  <si>
    <t>0000315927</t>
  </si>
  <si>
    <t xml:space="preserve">SOLAR TRANSPORTATION INC </t>
  </si>
  <si>
    <t>0000078712</t>
  </si>
  <si>
    <t>STATE INDUSTRIAL PRODUCTS</t>
  </si>
  <si>
    <t>0000075083</t>
  </si>
  <si>
    <t>SYSCO FOOD SERVICES OF OKLAHOMA INC</t>
  </si>
  <si>
    <t>TONS</t>
  </si>
  <si>
    <t>1000009766 GRANULAR DEICER/ANTI-ICER</t>
  </si>
  <si>
    <t>11-5-0181</t>
  </si>
  <si>
    <t>EACH</t>
  </si>
  <si>
    <t>1000022234: BARRIER MARKER ONE-WAY WHITE</t>
  </si>
  <si>
    <t>1000022234: BARRIER MARKER TWO-WAY WHITE</t>
  </si>
  <si>
    <t>1000022234: BARRIER MARKER ONE-WAY YELLOW</t>
  </si>
  <si>
    <t>0000069652</t>
  </si>
  <si>
    <t>3M COMPANY</t>
  </si>
  <si>
    <t>0000251751</t>
  </si>
  <si>
    <t>ADVANCED WORKZONE SERVICES</t>
  </si>
  <si>
    <t>0000258043</t>
  </si>
  <si>
    <t>GALLS ANARAMARK COMPANY LLC</t>
  </si>
  <si>
    <t>0000071339</t>
  </si>
  <si>
    <t>KORMAN SIGNS INC</t>
  </si>
  <si>
    <t>0000069957</t>
  </si>
  <si>
    <t>KUSTOM SIGNALS INC</t>
  </si>
  <si>
    <t>0000279513</t>
  </si>
  <si>
    <t>LIGHTLE ENTERPRISES OF OHIO LLC</t>
  </si>
  <si>
    <t>0000077483</t>
  </si>
  <si>
    <t>LONE STAR SAFETY &amp; SUPPLY INC</t>
  </si>
  <si>
    <t>0000073127</t>
  </si>
  <si>
    <t>MIDSTATE TRAFFIC CONTROL INC</t>
  </si>
  <si>
    <t>0000281712</t>
  </si>
  <si>
    <t>PATROL TECHNOLOGY INC</t>
  </si>
  <si>
    <t>0000070842</t>
  </si>
  <si>
    <t>0000225176</t>
  </si>
  <si>
    <t>RESIS ENVIRONMENTAL INC</t>
  </si>
  <si>
    <t>0000316692</t>
  </si>
  <si>
    <t>SAFETY CO LLC</t>
  </si>
  <si>
    <t>0000285829</t>
  </si>
  <si>
    <t>VISUAL FORCE INC</t>
  </si>
  <si>
    <t>0000304667</t>
  </si>
  <si>
    <t>WENZEL WENZEL &amp; ASSOC INC</t>
  </si>
  <si>
    <t>30 DAYS</t>
  </si>
  <si>
    <t>UOM #</t>
  </si>
  <si>
    <t>3:31 PM</t>
  </si>
  <si>
    <t>2 TO 4 WKS</t>
  </si>
  <si>
    <t>PEXCO, LLC</t>
  </si>
  <si>
    <t>NEW VENDOR</t>
  </si>
  <si>
    <t xml:space="preserve">2 WKS </t>
  </si>
  <si>
    <t>Extended Price</t>
  </si>
  <si>
    <t>0000074280</t>
  </si>
  <si>
    <t>0000074279</t>
  </si>
  <si>
    <t>TWIN CITIES READYMIX</t>
  </si>
  <si>
    <t>TWIN CITIES READY MIX</t>
  </si>
  <si>
    <t>CONCRETE, CLASS "AA"</t>
  </si>
  <si>
    <t>CY</t>
  </si>
  <si>
    <t>11-2-0242</t>
  </si>
  <si>
    <t>4:30PM</t>
  </si>
  <si>
    <t>11-5-0215</t>
  </si>
  <si>
    <t>Unit Price</t>
  </si>
  <si>
    <t>Joint Sealant</t>
  </si>
  <si>
    <t>0000293063</t>
  </si>
  <si>
    <t>Asphalt &amp; Fuel</t>
  </si>
  <si>
    <t>0000314382</t>
  </si>
  <si>
    <t>Bryd Contract</t>
  </si>
  <si>
    <t>C-P Integrated</t>
  </si>
  <si>
    <t>0000250929</t>
  </si>
  <si>
    <t>Chemical Reso</t>
  </si>
  <si>
    <t>0000073169</t>
  </si>
  <si>
    <t>Circle S Paving</t>
  </si>
  <si>
    <t>0000251754</t>
  </si>
  <si>
    <t>DeAngelo Bros.</t>
  </si>
  <si>
    <t>Dolese Brothers</t>
  </si>
  <si>
    <t>0000314511</t>
  </si>
  <si>
    <t>0000074237</t>
  </si>
  <si>
    <t>Haskell Lemon</t>
  </si>
  <si>
    <t>Ergon Asphalt</t>
  </si>
  <si>
    <t>0000072666</t>
  </si>
  <si>
    <t>Kerns Construct</t>
  </si>
  <si>
    <t>0000073078</t>
  </si>
  <si>
    <t>Keystone Equip</t>
  </si>
  <si>
    <t>0000264800</t>
  </si>
  <si>
    <t>Market Assco</t>
  </si>
  <si>
    <t>Paving Manit</t>
  </si>
  <si>
    <t>00000022352</t>
  </si>
  <si>
    <t>Regal Plastic</t>
  </si>
  <si>
    <t>00000225179</t>
  </si>
  <si>
    <t xml:space="preserve">Rich Mix </t>
  </si>
  <si>
    <t>0000072886</t>
  </si>
  <si>
    <t>Silcone Specialties</t>
  </si>
  <si>
    <t>0000072446</t>
  </si>
  <si>
    <t>Sorco Products</t>
  </si>
  <si>
    <t>0000072969</t>
  </si>
  <si>
    <t>Southwestern</t>
  </si>
  <si>
    <t>0000076731</t>
  </si>
  <si>
    <t>Techinical Inno</t>
  </si>
  <si>
    <t>0000072052</t>
  </si>
  <si>
    <t>Time Striping</t>
  </si>
  <si>
    <t>0000075590</t>
  </si>
  <si>
    <t>Tri-City Seal Co</t>
  </si>
  <si>
    <t xml:space="preserve">Unlimited </t>
  </si>
  <si>
    <t>0000323109</t>
  </si>
  <si>
    <t>Valued Enterpr</t>
  </si>
  <si>
    <t>0000070042</t>
  </si>
  <si>
    <t>Vance Brothers</t>
  </si>
  <si>
    <t>0000074532</t>
  </si>
  <si>
    <t>Vantage Paving</t>
  </si>
  <si>
    <t>00000315773</t>
  </si>
  <si>
    <t>Western Flyer</t>
  </si>
  <si>
    <t>11-1-0164</t>
  </si>
  <si>
    <t>0000263713</t>
  </si>
  <si>
    <t>BLUE MOUNTAIN</t>
  </si>
  <si>
    <t>0000071611</t>
  </si>
  <si>
    <t>AGCO CORPORATION</t>
  </si>
  <si>
    <t>0000077322</t>
  </si>
  <si>
    <t>ALAMO SALES CORP</t>
  </si>
  <si>
    <t>0000184398</t>
  </si>
  <si>
    <t>ARNETT NEW HOLLAND INC</t>
  </si>
  <si>
    <t>0000275200</t>
  </si>
  <si>
    <t>BUSH HOG LLC</t>
  </si>
  <si>
    <t>0000074779</t>
  </si>
  <si>
    <t>0000074959</t>
  </si>
  <si>
    <t>CHARPRELL CHRYLER DODGE JEEP</t>
  </si>
  <si>
    <t>0000074897</t>
  </si>
  <si>
    <t>CHICKASHA NEW HOLLAND INC</t>
  </si>
  <si>
    <t>00000061370</t>
  </si>
  <si>
    <t xml:space="preserve">CONSTRUCTION AGRICULTURAL SUPPLY CO </t>
  </si>
  <si>
    <t>0000227689</t>
  </si>
  <si>
    <t>CUNNINGHAM EQUIPMENT CO INC</t>
  </si>
  <si>
    <t>0000072506</t>
  </si>
  <si>
    <t>DAVIDSON IMPLEMENT CO</t>
  </si>
  <si>
    <t>0000072601</t>
  </si>
  <si>
    <t>DEFEHR IMPLEMENT INC</t>
  </si>
  <si>
    <t>0000175125</t>
  </si>
  <si>
    <t>DIXON KIRCHOFF INC</t>
  </si>
  <si>
    <t>0000074390</t>
  </si>
  <si>
    <t>ENLOW TRACTORS INC</t>
  </si>
  <si>
    <t>0000074653</t>
  </si>
  <si>
    <t>G &amp; R EQUIPMENT  CO INC</t>
  </si>
  <si>
    <t>0000015384</t>
  </si>
  <si>
    <t>GRAY BROTHER'S EQUIPMENT INC</t>
  </si>
  <si>
    <t>0000072505</t>
  </si>
  <si>
    <t>GREAT PLAINS INC</t>
  </si>
  <si>
    <t>0000063664</t>
  </si>
  <si>
    <t xml:space="preserve">GREEN COUNTRY AG &amp; LAWN EQUIPMENT CO </t>
  </si>
  <si>
    <t>0000072057</t>
  </si>
  <si>
    <t>HALL MANUFACTURING INC</t>
  </si>
  <si>
    <t>0000073507</t>
  </si>
  <si>
    <t xml:space="preserve">HUGO IMPLEMENT INC </t>
  </si>
  <si>
    <t>0000017530</t>
  </si>
  <si>
    <t>JOHN DEERE COMPANY</t>
  </si>
  <si>
    <t>0000074687</t>
  </si>
  <si>
    <t>LIVINGTON MACHINERY CO</t>
  </si>
  <si>
    <t>0000259462</t>
  </si>
  <si>
    <t>LOBO PRODUCTS LLC</t>
  </si>
  <si>
    <t>0000073653</t>
  </si>
  <si>
    <t>LUBER BROTHERS INC</t>
  </si>
  <si>
    <t>0000070870</t>
  </si>
  <si>
    <t>MORGAN DIESEL</t>
  </si>
  <si>
    <t>0000070786</t>
  </si>
  <si>
    <t>MORIDGE MANUFACTURING INC</t>
  </si>
  <si>
    <t>0000298567</t>
  </si>
  <si>
    <t>MSC GUARDRAIL</t>
  </si>
  <si>
    <t>0000283585</t>
  </si>
  <si>
    <t>MTD CONSUMER GROUP INC</t>
  </si>
  <si>
    <t>0000294838</t>
  </si>
  <si>
    <t>NEWTON EQUIPMENT LLC</t>
  </si>
  <si>
    <t>0000074465</t>
  </si>
  <si>
    <t>P &amp; K EQUIPMENT INC</t>
  </si>
  <si>
    <t>0000079130</t>
  </si>
  <si>
    <t>PANHANDLE IMPLEMENT CO OF GUYMON INC</t>
  </si>
  <si>
    <t>0000189370</t>
  </si>
  <si>
    <t>ROTHER BROTHERS INC</t>
  </si>
  <si>
    <t>0000074092</t>
  </si>
  <si>
    <t>SOONER LIFT INC DBA LAWTON</t>
  </si>
  <si>
    <t>0000073188</t>
  </si>
  <si>
    <t>SOUTHWEST DISTRIBUTING CO INC</t>
  </si>
  <si>
    <t>0000073244</t>
  </si>
  <si>
    <t>STANDRIDGE EQUIPMENT CO INC</t>
  </si>
  <si>
    <t>0000075531</t>
  </si>
  <si>
    <t>STILLWATER EQUIPMENT COMPANY</t>
  </si>
  <si>
    <t>0000226315</t>
  </si>
  <si>
    <t>SUNDOWNER TRACTOR</t>
  </si>
  <si>
    <t>0000223666</t>
  </si>
  <si>
    <t>SUTTON TRACTOR INC</t>
  </si>
  <si>
    <t>0000301634</t>
  </si>
  <si>
    <t>T &amp; L CONSTRUCTION LLC</t>
  </si>
  <si>
    <t>0000202734</t>
  </si>
  <si>
    <t>THE SWINFORD CORPORATION</t>
  </si>
  <si>
    <t>0000072582</t>
  </si>
  <si>
    <t>TRI-K EQUIPMENT INC</t>
  </si>
  <si>
    <t>0000073822</t>
  </si>
  <si>
    <t>MARVINS MOWER &amp; MOE LLC</t>
  </si>
  <si>
    <t>VERMEER</t>
  </si>
  <si>
    <t xml:space="preserve">JARAFF </t>
  </si>
  <si>
    <t>SHREDDER</t>
  </si>
  <si>
    <t>4/MO</t>
  </si>
  <si>
    <t>JARRAFF INDUSTRIES</t>
  </si>
  <si>
    <t>3 days</t>
  </si>
  <si>
    <t>600/kits</t>
  </si>
  <si>
    <t>No response</t>
  </si>
  <si>
    <t>2:48pm</t>
  </si>
  <si>
    <t>11-3-0277</t>
  </si>
  <si>
    <t>ACME FENCE OF OKLAHOMA</t>
  </si>
  <si>
    <t>ACORN LANDSCAPING</t>
  </si>
  <si>
    <t>ALBRIGHT STEEL STEEL</t>
  </si>
  <si>
    <t>AM FENCE COMPANY</t>
  </si>
  <si>
    <t>BAILLEY LUMBER CO.</t>
  </si>
  <si>
    <t>B-E-N CONSTRUCTION</t>
  </si>
  <si>
    <t>CUBBLER &amp; ASSOCIATES</t>
  </si>
  <si>
    <t>D &amp; S CONSTRUCTION</t>
  </si>
  <si>
    <t>ELDER FARM &amp; RANCH</t>
  </si>
  <si>
    <t>FARMERS COOPERATIVE</t>
  </si>
  <si>
    <t>GENERAL WIRE &amp; SUPPLY CO</t>
  </si>
  <si>
    <t>HUGHS LIMBER CO</t>
  </si>
  <si>
    <t xml:space="preserve">HUTCHISON INC. </t>
  </si>
  <si>
    <t>LOBO PRODUCTS LLC.</t>
  </si>
  <si>
    <t>LONE START SAFETLY</t>
  </si>
  <si>
    <t>LOWES HOME CENTER INC</t>
  </si>
  <si>
    <t>MAGG FENCING</t>
  </si>
  <si>
    <t>MCCLAIN BUILDING CTR</t>
  </si>
  <si>
    <t>MIDLAND VINYL PRODUCTS</t>
  </si>
  <si>
    <t>MILNER HARDWARE</t>
  </si>
  <si>
    <t>MUSTANG TURF  &amp; LANDSCAPE</t>
  </si>
  <si>
    <t>OIL CAPITOL FENCE</t>
  </si>
  <si>
    <t>OKLA. HOME CENTERS /OHC</t>
  </si>
  <si>
    <t>PRESTIGE FENCE COMPANY</t>
  </si>
  <si>
    <t>QUALITY FENCE COMPANY, INC</t>
  </si>
  <si>
    <t>RANCHERS PIPE &amp; STEEL</t>
  </si>
  <si>
    <t>ROLAND TAYLOR</t>
  </si>
  <si>
    <t>ROOFERS SUPPLY INC</t>
  </si>
  <si>
    <t>SHOOP &amp; SONS</t>
  </si>
  <si>
    <t>SOUTHWESTERN WIRE INC</t>
  </si>
  <si>
    <t>SPARTAN FENCE INC</t>
  </si>
  <si>
    <t>RAILROAD YARD INC</t>
  </si>
  <si>
    <t>TILLER TILE INC</t>
  </si>
  <si>
    <t>TIM MILLERS FENCE CO</t>
  </si>
  <si>
    <t>TIME STRIPING INC</t>
  </si>
  <si>
    <t>TRIPLE P</t>
  </si>
  <si>
    <t>UNITED FENCE CONSTRACTOR INC</t>
  </si>
  <si>
    <t>WILLIAMS CONSTRUCTION SERVICES</t>
  </si>
  <si>
    <t>FK HUBBARD &amp; ASSOCIATES</t>
  </si>
  <si>
    <t>POWEBILT STEEL BUILDINS, INC</t>
  </si>
  <si>
    <t>SCOTT RICE COMPANY</t>
  </si>
  <si>
    <t>STEELMASTER BUILDINGS</t>
  </si>
  <si>
    <t>UOM</t>
  </si>
  <si>
    <t>10:09AM</t>
  </si>
  <si>
    <t>4 WEEKS</t>
  </si>
  <si>
    <t>JOB</t>
  </si>
  <si>
    <t>11:16AM</t>
  </si>
  <si>
    <t>21 DAYS</t>
  </si>
  <si>
    <t>11-5-0263</t>
  </si>
  <si>
    <t>LG</t>
  </si>
  <si>
    <t>ASPHALT FUEL &amp; SUPPLY</t>
  </si>
  <si>
    <t>CIRCLE S PAVING CO INC</t>
  </si>
  <si>
    <t>C-P INTERGRATED SERVICES</t>
  </si>
  <si>
    <t>DEANGELO BROTHERS</t>
  </si>
  <si>
    <t xml:space="preserve">DOLELSE BROTHER </t>
  </si>
  <si>
    <t>ERGON ASPHALT &amp; EMULISIONS</t>
  </si>
  <si>
    <t xml:space="preserve">KERNS CONTSRUCTION </t>
  </si>
  <si>
    <t>UNLIMITED SWEEPERS &amp; CLEANER</t>
  </si>
  <si>
    <t>VALUED ENTERPRISES SERVICES</t>
  </si>
  <si>
    <t>WESTERN FLYER EXPRESS INC</t>
  </si>
  <si>
    <t>NS</t>
  </si>
  <si>
    <t>CHIKASKA TRUCKING CO LLC</t>
  </si>
  <si>
    <t>C-P INTEGRATED SERVICES INC</t>
  </si>
  <si>
    <t>DEANGELO BROS INC</t>
  </si>
  <si>
    <t xml:space="preserve">EVANS &amp; ASSCO </t>
  </si>
  <si>
    <t>G B WINN TRUCKING INC</t>
  </si>
  <si>
    <t xml:space="preserve">GARY GOODALL TRUCKING </t>
  </si>
  <si>
    <t xml:space="preserve">OWNER - OPERATORS INC </t>
  </si>
  <si>
    <t>TERRY MTERS TRUCKING</t>
  </si>
  <si>
    <t>TEXCOMA HAULING LLC</t>
  </si>
  <si>
    <t>VALUED ENTERPRISE SERVICES LLC</t>
  </si>
  <si>
    <t>12-GC-0018</t>
  </si>
  <si>
    <t xml:space="preserve">BOOK HOUSE INC, THE </t>
  </si>
  <si>
    <t>BUSCA INC</t>
  </si>
  <si>
    <t>CONTINENTAL BOOK CO</t>
  </si>
  <si>
    <t>INFO-TECH RESEARCH</t>
  </si>
  <si>
    <t>MATTHER BENDER &amp; CO</t>
  </si>
  <si>
    <t xml:space="preserve">OKLAHOMA PUBLISHING </t>
  </si>
  <si>
    <t>1 / YR</t>
  </si>
  <si>
    <t>WEST GROUP DBA THOMSON REUTERS</t>
  </si>
  <si>
    <t>11:40AM</t>
  </si>
  <si>
    <t>11-1-0285</t>
  </si>
  <si>
    <t>Tate Backhoe Service Inc</t>
  </si>
  <si>
    <t>Front End Loader</t>
  </si>
  <si>
    <t>2 / MO</t>
  </si>
  <si>
    <t>QTY / UOM</t>
  </si>
  <si>
    <t xml:space="preserve">Excavator </t>
  </si>
  <si>
    <t>Aceco Rental &amp; Sales Inc</t>
  </si>
  <si>
    <t>Air Power Inc</t>
  </si>
  <si>
    <t>American Jet Charter</t>
  </si>
  <si>
    <t xml:space="preserve">Burris Euipment &amp; Supply Inc </t>
  </si>
  <si>
    <t>Central New Holland Inc</t>
  </si>
  <si>
    <t>England Ford Inc</t>
  </si>
  <si>
    <t>Enlow Tractors Inc</t>
  </si>
  <si>
    <t>Dbeach Construction LLC</t>
  </si>
  <si>
    <t>Fly Arkansas LLC</t>
  </si>
  <si>
    <t>Great Plains Inc</t>
  </si>
  <si>
    <t>Green County AG &amp; Lawn Equipment Co Inc</t>
  </si>
  <si>
    <t>Greenwood Group Inc</t>
  </si>
  <si>
    <t>Kirby Smiith Machinery Inc</t>
  </si>
  <si>
    <t>Medley Material Handling Inc</t>
  </si>
  <si>
    <t>OCT Equipment LLC</t>
  </si>
  <si>
    <t>Paving Maintenance Supply Inc</t>
  </si>
  <si>
    <t>Pioneer Equipment Rental LLC</t>
  </si>
  <si>
    <t>Rent-A-Crane of Oklahoma Inc</t>
  </si>
  <si>
    <t>Sioux Automation Center Inc</t>
  </si>
  <si>
    <t xml:space="preserve">Southwestern Oklahoma Development </t>
  </si>
  <si>
    <t>Tulsa Helicopter LLC</t>
  </si>
  <si>
    <t>Volvo Rents</t>
  </si>
  <si>
    <t>Warren Power &amp; Machinery LLP</t>
  </si>
  <si>
    <t>Cummins Equipment Company</t>
  </si>
  <si>
    <t>12-1-0100</t>
  </si>
  <si>
    <t>2/MO</t>
  </si>
  <si>
    <t>RSC EQUIPMENT RENTAL</t>
  </si>
  <si>
    <t>Excavtor</t>
  </si>
  <si>
    <t>VENDOR # 3</t>
  </si>
  <si>
    <t>VENDOR # 1</t>
  </si>
  <si>
    <t>VENDOR # 2</t>
  </si>
  <si>
    <t>VENDOR # 4</t>
  </si>
  <si>
    <t>VENDOR # 5</t>
  </si>
  <si>
    <t>10/13/2014</t>
  </si>
  <si>
    <t>15-P-0012</t>
  </si>
  <si>
    <t>UNIVERSAL PRINTING CO</t>
  </si>
  <si>
    <t>10:30AM</t>
  </si>
  <si>
    <t>MAPS</t>
  </si>
  <si>
    <t>TECHNA-GRAPHICS</t>
  </si>
  <si>
    <t>FREDERIC PRINTING</t>
  </si>
  <si>
    <t>11:45AM</t>
  </si>
  <si>
    <t>MONARCH LITHO</t>
  </si>
  <si>
    <t>0.11892 1st YR 0.12112 2nd YR</t>
  </si>
  <si>
    <t>0.2143 1st &amp; 2nd YR</t>
  </si>
  <si>
    <t>.1361 1st YR .1392 2nd YR</t>
  </si>
  <si>
    <t>HORIZONS CONCEPTS</t>
  </si>
  <si>
    <t>1:32PM</t>
  </si>
  <si>
    <t>.121 1st YR .126 2nd YR</t>
  </si>
  <si>
    <t>0.087033 1st &amp; 2nd YR DIFFERENT TYPE OF PAPER BIDDED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</si>
</sst>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&quot;$&quot;#,##0.00_);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[$-409]h:mm\ AM/PM;@"/>
    <numFmt numFmtId="166" formatCode="0.00000"/>
    <numFmt numFmtId="167" formatCode="&quot;$&quot;#,##0.00"/>
    <numFmt numFmtId="168" formatCode="_(* #,##0_);_(* \(#,##0\);_(* &quot;-&quot;??_);_(@_)"/>
    <numFmt numFmtId="169" formatCode="&quot;$&quot;#,##0.00;[Red]&quot;$&quot;#,##0.00"/>
  </numFmts>
  <fonts count="1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color indexed="23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2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2" fontId="17" fillId="0" borderId="0" applyFont="0" applyFill="0" applyBorder="0" applyAlignment="0" applyProtection="0"/>
  </cellStyleXfs>
  <cellXfs count="250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49" fontId="3" fillId="0" borderId="0" xfId="0" applyNumberFormat="1" applyFont="1" applyFill="1" applyBorder="1"/>
    <xf numFmtId="14" fontId="3" fillId="0" borderId="0" xfId="0" applyNumberFormat="1" applyFont="1" applyFill="1" applyBorder="1" applyAlignment="1">
      <alignment horizontal="left"/>
    </xf>
    <xf numFmtId="18" fontId="3" fillId="0" borderId="0" xfId="0" applyNumberFormat="1" applyFont="1" applyFill="1" applyBorder="1" applyAlignment="1">
      <alignment horizontal="left"/>
    </xf>
    <xf numFmtId="14" fontId="3" fillId="0" borderId="0" xfId="0" applyNumberFormat="1" applyFont="1" applyFill="1" applyBorder="1"/>
    <xf numFmtId="44" fontId="3" fillId="0" borderId="0" xfId="1" applyFont="1" applyFill="1" applyBorder="1"/>
    <xf numFmtId="0" fontId="3" fillId="0" borderId="0" xfId="0" applyFont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49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wrapText="1"/>
    </xf>
    <xf numFmtId="49" fontId="3" fillId="2" borderId="1" xfId="1" applyNumberFormat="1" applyFont="1" applyFill="1" applyBorder="1" applyAlignment="1">
      <alignment horizontal="left"/>
    </xf>
    <xf numFmtId="49" fontId="3" fillId="0" borderId="0" xfId="0" applyNumberFormat="1" applyFont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3" fillId="0" borderId="0" xfId="0" applyFont="1" applyBorder="1" applyAlignment="1">
      <alignment wrapText="1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left" wrapText="1"/>
    </xf>
    <xf numFmtId="14" fontId="3" fillId="0" borderId="1" xfId="1" applyNumberFormat="1" applyFont="1" applyFill="1" applyBorder="1" applyAlignment="1">
      <alignment horizontal="left"/>
    </xf>
    <xf numFmtId="44" fontId="3" fillId="0" borderId="1" xfId="1" applyFont="1" applyFill="1" applyBorder="1" applyAlignment="1">
      <alignment horizontal="left"/>
    </xf>
    <xf numFmtId="164" fontId="3" fillId="0" borderId="0" xfId="0" applyNumberFormat="1" applyFont="1" applyBorder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49" fontId="3" fillId="0" borderId="1" xfId="0" applyNumberFormat="1" applyFont="1" applyFill="1" applyBorder="1" applyAlignment="1">
      <alignment horizontal="left"/>
    </xf>
    <xf numFmtId="18" fontId="3" fillId="0" borderId="1" xfId="0" applyNumberFormat="1" applyFont="1" applyFill="1" applyBorder="1" applyAlignment="1">
      <alignment horizontal="left"/>
    </xf>
    <xf numFmtId="165" fontId="3" fillId="0" borderId="1" xfId="0" applyNumberFormat="1" applyFont="1" applyFill="1" applyBorder="1" applyAlignment="1">
      <alignment horizontal="left"/>
    </xf>
    <xf numFmtId="18" fontId="3" fillId="0" borderId="1" xfId="1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/>
    <xf numFmtId="44" fontId="3" fillId="0" borderId="1" xfId="1" applyFont="1" applyFill="1" applyBorder="1"/>
    <xf numFmtId="0" fontId="3" fillId="3" borderId="1" xfId="0" applyFont="1" applyFill="1" applyBorder="1" applyAlignment="1">
      <alignment horizontal="center"/>
    </xf>
    <xf numFmtId="49" fontId="3" fillId="3" borderId="1" xfId="0" applyNumberFormat="1" applyFont="1" applyFill="1" applyBorder="1"/>
    <xf numFmtId="0" fontId="3" fillId="3" borderId="1" xfId="0" applyFont="1" applyFill="1" applyBorder="1" applyAlignment="1">
      <alignment wrapText="1"/>
    </xf>
    <xf numFmtId="44" fontId="3" fillId="3" borderId="1" xfId="1" applyFont="1" applyFill="1" applyBorder="1" applyAlignment="1">
      <alignment wrapText="1"/>
    </xf>
    <xf numFmtId="0" fontId="4" fillId="0" borderId="0" xfId="0" applyFont="1" applyBorder="1"/>
    <xf numFmtId="0" fontId="3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left" wrapText="1" shrinkToFit="1"/>
    </xf>
    <xf numFmtId="166" fontId="5" fillId="0" borderId="1" xfId="0" applyNumberFormat="1" applyFont="1" applyBorder="1" applyAlignment="1">
      <alignment horizontal="center" wrapText="1"/>
    </xf>
    <xf numFmtId="166" fontId="5" fillId="0" borderId="1" xfId="0" applyNumberFormat="1" applyFont="1" applyBorder="1" applyAlignment="1">
      <alignment horizontal="center"/>
    </xf>
    <xf numFmtId="0" fontId="6" fillId="0" borderId="0" xfId="0" applyFont="1" applyBorder="1"/>
    <xf numFmtId="166" fontId="5" fillId="0" borderId="1" xfId="0" applyNumberFormat="1" applyFont="1" applyBorder="1" applyAlignment="1">
      <alignment wrapText="1"/>
    </xf>
    <xf numFmtId="0" fontId="6" fillId="0" borderId="0" xfId="0" applyFont="1" applyFill="1" applyBorder="1"/>
    <xf numFmtId="166" fontId="6" fillId="0" borderId="1" xfId="0" applyNumberFormat="1" applyFont="1" applyFill="1" applyBorder="1"/>
    <xf numFmtId="0" fontId="3" fillId="0" borderId="1" xfId="0" applyFont="1" applyBorder="1" applyAlignment="1">
      <alignment horizontal="center"/>
    </xf>
    <xf numFmtId="44" fontId="6" fillId="0" borderId="1" xfId="1" applyFont="1" applyBorder="1" applyAlignment="1">
      <alignment wrapText="1"/>
    </xf>
    <xf numFmtId="44" fontId="6" fillId="0" borderId="1" xfId="1" applyFont="1" applyBorder="1"/>
    <xf numFmtId="2" fontId="6" fillId="0" borderId="1" xfId="0" applyNumberFormat="1" applyFont="1" applyBorder="1"/>
    <xf numFmtId="0" fontId="6" fillId="0" borderId="0" xfId="0" applyFont="1" applyBorder="1" applyAlignment="1">
      <alignment wrapText="1"/>
    </xf>
    <xf numFmtId="49" fontId="6" fillId="0" borderId="0" xfId="0" applyNumberFormat="1" applyFont="1" applyBorder="1"/>
    <xf numFmtId="44" fontId="6" fillId="0" borderId="0" xfId="1" applyFont="1" applyBorder="1"/>
    <xf numFmtId="49" fontId="3" fillId="0" borderId="0" xfId="0" applyNumberFormat="1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4" fontId="3" fillId="0" borderId="1" xfId="0" applyNumberFormat="1" applyFont="1" applyBorder="1" applyAlignment="1">
      <alignment horizontal="left" wrapText="1"/>
    </xf>
    <xf numFmtId="44" fontId="3" fillId="0" borderId="1" xfId="1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3" fontId="3" fillId="0" borderId="2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4" fontId="3" fillId="0" borderId="2" xfId="1" applyFont="1" applyBorder="1" applyAlignment="1">
      <alignment horizontal="center"/>
    </xf>
    <xf numFmtId="0" fontId="3" fillId="0" borderId="0" xfId="0" applyFont="1" applyFill="1" applyBorder="1" applyAlignment="1">
      <alignment wrapText="1"/>
    </xf>
    <xf numFmtId="44" fontId="3" fillId="0" borderId="0" xfId="1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66" fontId="5" fillId="0" borderId="1" xfId="1" applyNumberFormat="1" applyFont="1" applyFill="1" applyBorder="1" applyAlignment="1">
      <alignment horizontal="center" wrapText="1"/>
    </xf>
    <xf numFmtId="44" fontId="6" fillId="0" borderId="1" xfId="1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left" wrapText="1" shrinkToFit="1"/>
    </xf>
    <xf numFmtId="44" fontId="8" fillId="0" borderId="1" xfId="1" applyFont="1" applyFill="1" applyBorder="1" applyAlignment="1">
      <alignment wrapText="1" shrinkToFit="1"/>
    </xf>
    <xf numFmtId="167" fontId="5" fillId="0" borderId="1" xfId="0" applyNumberFormat="1" applyFont="1" applyBorder="1" applyAlignment="1">
      <alignment horizontal="center" wrapText="1"/>
    </xf>
    <xf numFmtId="167" fontId="5" fillId="0" borderId="1" xfId="0" applyNumberFormat="1" applyFont="1" applyBorder="1" applyAlignment="1">
      <alignment horizontal="center"/>
    </xf>
    <xf numFmtId="44" fontId="3" fillId="0" borderId="1" xfId="1" applyFont="1" applyBorder="1"/>
    <xf numFmtId="49" fontId="3" fillId="3" borderId="1" xfId="0" applyNumberFormat="1" applyFont="1" applyFill="1" applyBorder="1" applyAlignment="1">
      <alignment horizontal="left" wrapText="1"/>
    </xf>
    <xf numFmtId="164" fontId="3" fillId="3" borderId="1" xfId="0" applyNumberFormat="1" applyFont="1" applyFill="1" applyBorder="1"/>
    <xf numFmtId="164" fontId="3" fillId="3" borderId="1" xfId="0" applyNumberFormat="1" applyFont="1" applyFill="1" applyBorder="1" applyAlignment="1">
      <alignment horizontal="left" wrapText="1"/>
    </xf>
    <xf numFmtId="0" fontId="3" fillId="3" borderId="1" xfId="0" applyFont="1" applyFill="1" applyBorder="1"/>
    <xf numFmtId="0" fontId="3" fillId="3" borderId="2" xfId="0" applyFont="1" applyFill="1" applyBorder="1"/>
    <xf numFmtId="44" fontId="5" fillId="0" borderId="1" xfId="1" applyFont="1" applyBorder="1" applyAlignment="1">
      <alignment horizontal="center" wrapText="1"/>
    </xf>
    <xf numFmtId="0" fontId="3" fillId="3" borderId="2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wrapText="1"/>
    </xf>
    <xf numFmtId="44" fontId="3" fillId="0" borderId="1" xfId="1" applyFont="1" applyFill="1" applyBorder="1" applyAlignment="1">
      <alignment wrapText="1"/>
    </xf>
    <xf numFmtId="44" fontId="5" fillId="0" borderId="1" xfId="1" applyFont="1" applyBorder="1" applyAlignment="1">
      <alignment horizontal="center"/>
    </xf>
    <xf numFmtId="44" fontId="6" fillId="0" borderId="1" xfId="1" applyFont="1" applyFill="1" applyBorder="1"/>
    <xf numFmtId="49" fontId="5" fillId="0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wrapText="1" shrinkToFit="1"/>
    </xf>
    <xf numFmtId="44" fontId="5" fillId="0" borderId="1" xfId="1" applyFont="1" applyFill="1" applyBorder="1" applyAlignment="1">
      <alignment wrapText="1"/>
    </xf>
    <xf numFmtId="0" fontId="3" fillId="0" borderId="1" xfId="0" applyNumberFormat="1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 wrapText="1"/>
    </xf>
    <xf numFmtId="0" fontId="6" fillId="0" borderId="0" xfId="0" applyFont="1" applyFill="1" applyBorder="1" applyAlignment="1">
      <alignment wrapText="1"/>
    </xf>
    <xf numFmtId="44" fontId="9" fillId="0" borderId="1" xfId="1" applyFont="1" applyBorder="1" applyAlignment="1">
      <alignment horizontal="center" wrapText="1"/>
    </xf>
    <xf numFmtId="44" fontId="9" fillId="0" borderId="1" xfId="1" applyFont="1" applyBorder="1" applyAlignment="1">
      <alignment horizontal="center"/>
    </xf>
    <xf numFmtId="0" fontId="3" fillId="0" borderId="0" xfId="0" applyNumberFormat="1" applyFont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0" fontId="3" fillId="0" borderId="2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left"/>
    </xf>
    <xf numFmtId="4" fontId="3" fillId="0" borderId="1" xfId="0" applyNumberFormat="1" applyFont="1" applyBorder="1" applyAlignment="1">
      <alignment horizontal="center" wrapText="1"/>
    </xf>
    <xf numFmtId="44" fontId="3" fillId="0" borderId="1" xfId="1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center" wrapText="1" shrinkToFit="1"/>
    </xf>
    <xf numFmtId="3" fontId="3" fillId="0" borderId="1" xfId="0" applyNumberFormat="1" applyFont="1" applyBorder="1" applyAlignment="1">
      <alignment horizontal="center" wrapText="1"/>
    </xf>
    <xf numFmtId="18" fontId="3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 shrinkToFit="1"/>
    </xf>
    <xf numFmtId="164" fontId="3" fillId="0" borderId="1" xfId="0" applyNumberFormat="1" applyFont="1" applyFill="1" applyBorder="1" applyAlignment="1">
      <alignment horizontal="center" vertical="center"/>
    </xf>
    <xf numFmtId="18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left" wrapText="1"/>
    </xf>
    <xf numFmtId="14" fontId="10" fillId="0" borderId="0" xfId="0" applyNumberFormat="1" applyFont="1" applyFill="1" applyBorder="1" applyAlignment="1">
      <alignment horizontal="left"/>
    </xf>
    <xf numFmtId="18" fontId="10" fillId="0" borderId="0" xfId="0" applyNumberFormat="1" applyFont="1" applyFill="1" applyBorder="1" applyAlignment="1">
      <alignment horizontal="left"/>
    </xf>
    <xf numFmtId="0" fontId="10" fillId="0" borderId="0" xfId="0" applyFont="1" applyBorder="1"/>
    <xf numFmtId="0" fontId="10" fillId="0" borderId="0" xfId="0" applyFont="1" applyFill="1" applyBorder="1" applyAlignment="1">
      <alignment horizontal="left" wrapText="1"/>
    </xf>
    <xf numFmtId="49" fontId="10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/>
    <xf numFmtId="49" fontId="11" fillId="3" borderId="1" xfId="0" applyNumberFormat="1" applyFont="1" applyFill="1" applyBorder="1"/>
    <xf numFmtId="49" fontId="11" fillId="3" borderId="1" xfId="0" applyNumberFormat="1" applyFont="1" applyFill="1" applyBorder="1" applyAlignment="1">
      <alignment horizontal="left" wrapText="1"/>
    </xf>
    <xf numFmtId="49" fontId="11" fillId="2" borderId="1" xfId="0" applyNumberFormat="1" applyFont="1" applyFill="1" applyBorder="1" applyAlignment="1">
      <alignment horizontal="left" wrapText="1"/>
    </xf>
    <xf numFmtId="49" fontId="11" fillId="2" borderId="1" xfId="0" applyNumberFormat="1" applyFont="1" applyFill="1" applyBorder="1" applyAlignment="1">
      <alignment horizontal="left"/>
    </xf>
    <xf numFmtId="49" fontId="11" fillId="0" borderId="0" xfId="0" applyNumberFormat="1" applyFont="1" applyBorder="1"/>
    <xf numFmtId="0" fontId="11" fillId="3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164" fontId="11" fillId="3" borderId="1" xfId="0" applyNumberFormat="1" applyFont="1" applyFill="1" applyBorder="1"/>
    <xf numFmtId="164" fontId="11" fillId="3" borderId="1" xfId="0" applyNumberFormat="1" applyFont="1" applyFill="1" applyBorder="1" applyAlignment="1">
      <alignment horizontal="left" wrapText="1"/>
    </xf>
    <xf numFmtId="164" fontId="11" fillId="0" borderId="0" xfId="0" applyNumberFormat="1" applyFont="1" applyBorder="1"/>
    <xf numFmtId="0" fontId="11" fillId="3" borderId="1" xfId="0" applyFont="1" applyFill="1" applyBorder="1"/>
    <xf numFmtId="0" fontId="11" fillId="3" borderId="2" xfId="0" applyFont="1" applyFill="1" applyBorder="1"/>
    <xf numFmtId="0" fontId="11" fillId="3" borderId="1" xfId="0" applyFont="1" applyFill="1" applyBorder="1" applyAlignment="1">
      <alignment horizontal="left" wrapText="1"/>
    </xf>
    <xf numFmtId="0" fontId="11" fillId="0" borderId="0" xfId="0" applyFont="1" applyBorder="1"/>
    <xf numFmtId="0" fontId="12" fillId="0" borderId="1" xfId="0" applyFont="1" applyFill="1" applyBorder="1" applyAlignment="1">
      <alignment wrapText="1"/>
    </xf>
    <xf numFmtId="49" fontId="12" fillId="0" borderId="1" xfId="0" applyNumberFormat="1" applyFont="1" applyFill="1" applyBorder="1" applyAlignment="1">
      <alignment wrapText="1"/>
    </xf>
    <xf numFmtId="0" fontId="11" fillId="0" borderId="1" xfId="0" applyFont="1" applyFill="1" applyBorder="1"/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center" wrapText="1"/>
    </xf>
    <xf numFmtId="0" fontId="11" fillId="0" borderId="1" xfId="0" applyNumberFormat="1" applyFont="1" applyBorder="1" applyAlignment="1">
      <alignment horizontal="center"/>
    </xf>
    <xf numFmtId="3" fontId="11" fillId="0" borderId="2" xfId="0" applyNumberFormat="1" applyFont="1" applyBorder="1" applyAlignment="1">
      <alignment wrapText="1"/>
    </xf>
    <xf numFmtId="3" fontId="11" fillId="0" borderId="1" xfId="0" applyNumberFormat="1" applyFont="1" applyBorder="1" applyAlignment="1">
      <alignment horizontal="center" wrapText="1"/>
    </xf>
    <xf numFmtId="44" fontId="12" fillId="0" borderId="1" xfId="1" applyFont="1" applyBorder="1" applyAlignment="1">
      <alignment horizontal="center" wrapText="1"/>
    </xf>
    <xf numFmtId="44" fontId="12" fillId="0" borderId="1" xfId="1" applyFont="1" applyBorder="1" applyAlignment="1">
      <alignment horizontal="center"/>
    </xf>
    <xf numFmtId="0" fontId="12" fillId="0" borderId="0" xfId="0" applyFont="1" applyBorder="1"/>
    <xf numFmtId="0" fontId="11" fillId="0" borderId="1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1" fillId="0" borderId="0" xfId="0" applyNumberFormat="1" applyFont="1" applyBorder="1" applyAlignment="1">
      <alignment wrapText="1"/>
    </xf>
    <xf numFmtId="4" fontId="11" fillId="0" borderId="1" xfId="0" applyNumberFormat="1" applyFont="1" applyBorder="1" applyAlignment="1">
      <alignment horizontal="center" wrapText="1"/>
    </xf>
    <xf numFmtId="44" fontId="13" fillId="0" borderId="1" xfId="1" applyFont="1" applyBorder="1" applyAlignment="1">
      <alignment horizontal="center"/>
    </xf>
    <xf numFmtId="0" fontId="12" fillId="0" borderId="0" xfId="0" applyFont="1" applyFill="1" applyBorder="1"/>
    <xf numFmtId="166" fontId="12" fillId="0" borderId="1" xfId="0" applyNumberFormat="1" applyFont="1" applyBorder="1" applyAlignment="1">
      <alignment horizontal="center" wrapText="1"/>
    </xf>
    <xf numFmtId="166" fontId="12" fillId="0" borderId="1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/>
    </xf>
    <xf numFmtId="166" fontId="12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44" fontId="11" fillId="0" borderId="2" xfId="1" applyFont="1" applyBorder="1" applyAlignment="1">
      <alignment horizontal="center"/>
    </xf>
    <xf numFmtId="44" fontId="11" fillId="0" borderId="1" xfId="1" applyFont="1" applyBorder="1" applyAlignment="1">
      <alignment horizontal="center" wrapText="1"/>
    </xf>
    <xf numFmtId="44" fontId="12" fillId="0" borderId="1" xfId="1" applyFont="1" applyBorder="1" applyAlignment="1">
      <alignment wrapText="1"/>
    </xf>
    <xf numFmtId="164" fontId="11" fillId="0" borderId="1" xfId="0" applyNumberFormat="1" applyFont="1" applyFill="1" applyBorder="1" applyAlignment="1">
      <alignment horizontal="center" wrapText="1"/>
    </xf>
    <xf numFmtId="18" fontId="11" fillId="0" borderId="1" xfId="0" applyNumberFormat="1" applyFont="1" applyFill="1" applyBorder="1" applyAlignment="1">
      <alignment horizontal="center" wrapText="1"/>
    </xf>
    <xf numFmtId="164" fontId="11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/>
    </xf>
    <xf numFmtId="18" fontId="11" fillId="0" borderId="1" xfId="0" applyNumberFormat="1" applyFont="1" applyFill="1" applyBorder="1" applyAlignment="1">
      <alignment horizontal="center"/>
    </xf>
    <xf numFmtId="44" fontId="5" fillId="0" borderId="1" xfId="1" applyFont="1" applyBorder="1" applyAlignment="1">
      <alignment wrapText="1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left" wrapText="1"/>
    </xf>
    <xf numFmtId="14" fontId="14" fillId="0" borderId="0" xfId="0" applyNumberFormat="1" applyFont="1" applyFill="1" applyBorder="1" applyAlignment="1">
      <alignment horizontal="left"/>
    </xf>
    <xf numFmtId="18" fontId="14" fillId="0" borderId="0" xfId="0" applyNumberFormat="1" applyFont="1" applyFill="1" applyBorder="1" applyAlignment="1">
      <alignment horizontal="left"/>
    </xf>
    <xf numFmtId="14" fontId="14" fillId="0" borderId="0" xfId="0" applyNumberFormat="1" applyFont="1" applyFill="1" applyBorder="1"/>
    <xf numFmtId="0" fontId="14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horizontal="center" wrapText="1"/>
    </xf>
    <xf numFmtId="44" fontId="14" fillId="0" borderId="0" xfId="1" applyFont="1" applyFill="1" applyBorder="1"/>
    <xf numFmtId="0" fontId="14" fillId="0" borderId="0" xfId="0" applyFont="1" applyBorder="1"/>
    <xf numFmtId="0" fontId="14" fillId="0" borderId="0" xfId="0" applyFont="1" applyFill="1" applyBorder="1" applyAlignment="1">
      <alignment horizontal="left" wrapText="1"/>
    </xf>
    <xf numFmtId="49" fontId="14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/>
    <xf numFmtId="0" fontId="14" fillId="0" borderId="0" xfId="0" applyFont="1" applyFill="1" applyBorder="1" applyAlignment="1">
      <alignment horizontal="center"/>
    </xf>
    <xf numFmtId="44" fontId="14" fillId="0" borderId="0" xfId="1" applyFont="1" applyFill="1" applyBorder="1" applyAlignment="1">
      <alignment horizontal="center" wrapText="1"/>
    </xf>
    <xf numFmtId="49" fontId="14" fillId="3" borderId="1" xfId="0" applyNumberFormat="1" applyFont="1" applyFill="1" applyBorder="1"/>
    <xf numFmtId="49" fontId="14" fillId="3" borderId="1" xfId="0" applyNumberFormat="1" applyFont="1" applyFill="1" applyBorder="1" applyAlignment="1">
      <alignment horizontal="left" wrapText="1"/>
    </xf>
    <xf numFmtId="49" fontId="14" fillId="2" borderId="1" xfId="0" applyNumberFormat="1" applyFont="1" applyFill="1" applyBorder="1" applyAlignment="1">
      <alignment horizontal="left" wrapText="1"/>
    </xf>
    <xf numFmtId="49" fontId="14" fillId="2" borderId="1" xfId="0" applyNumberFormat="1" applyFont="1" applyFill="1" applyBorder="1" applyAlignment="1">
      <alignment horizontal="left"/>
    </xf>
    <xf numFmtId="49" fontId="14" fillId="2" borderId="1" xfId="1" applyNumberFormat="1" applyFont="1" applyFill="1" applyBorder="1" applyAlignment="1">
      <alignment horizontal="left"/>
    </xf>
    <xf numFmtId="49" fontId="14" fillId="0" borderId="0" xfId="0" applyNumberFormat="1" applyFont="1" applyBorder="1"/>
    <xf numFmtId="0" fontId="14" fillId="3" borderId="1" xfId="0" applyFont="1" applyFill="1" applyBorder="1" applyAlignment="1">
      <alignment wrapText="1"/>
    </xf>
    <xf numFmtId="0" fontId="14" fillId="2" borderId="1" xfId="0" applyFont="1" applyFill="1" applyBorder="1" applyAlignment="1">
      <alignment horizontal="left" wrapText="1"/>
    </xf>
    <xf numFmtId="0" fontId="14" fillId="2" borderId="1" xfId="0" applyFont="1" applyFill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14" fillId="3" borderId="1" xfId="0" applyNumberFormat="1" applyFont="1" applyFill="1" applyBorder="1"/>
    <xf numFmtId="164" fontId="14" fillId="3" borderId="1" xfId="0" applyNumberFormat="1" applyFont="1" applyFill="1" applyBorder="1" applyAlignment="1">
      <alignment horizontal="left" wrapText="1"/>
    </xf>
    <xf numFmtId="164" fontId="14" fillId="0" borderId="1" xfId="0" applyNumberFormat="1" applyFont="1" applyFill="1" applyBorder="1" applyAlignment="1">
      <alignment horizontal="left" wrapText="1"/>
    </xf>
    <xf numFmtId="164" fontId="14" fillId="0" borderId="1" xfId="0" applyNumberFormat="1" applyFont="1" applyFill="1" applyBorder="1" applyAlignment="1">
      <alignment horizontal="left"/>
    </xf>
    <xf numFmtId="164" fontId="14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wrapText="1"/>
    </xf>
    <xf numFmtId="14" fontId="14" fillId="0" borderId="1" xfId="1" applyNumberFormat="1" applyFont="1" applyFill="1" applyBorder="1" applyAlignment="1">
      <alignment horizontal="left"/>
    </xf>
    <xf numFmtId="164" fontId="14" fillId="0" borderId="0" xfId="0" applyNumberFormat="1" applyFont="1" applyBorder="1"/>
    <xf numFmtId="0" fontId="14" fillId="3" borderId="1" xfId="0" applyFont="1" applyFill="1" applyBorder="1"/>
    <xf numFmtId="0" fontId="14" fillId="3" borderId="2" xfId="0" applyFont="1" applyFill="1" applyBorder="1"/>
    <xf numFmtId="0" fontId="14" fillId="3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/>
    </xf>
    <xf numFmtId="18" fontId="14" fillId="0" borderId="1" xfId="0" applyNumberFormat="1" applyFont="1" applyFill="1" applyBorder="1" applyAlignment="1">
      <alignment horizontal="left"/>
    </xf>
    <xf numFmtId="165" fontId="14" fillId="0" borderId="1" xfId="0" applyNumberFormat="1" applyFont="1" applyFill="1" applyBorder="1" applyAlignment="1">
      <alignment horizontal="left"/>
    </xf>
    <xf numFmtId="18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wrapText="1"/>
    </xf>
    <xf numFmtId="18" fontId="14" fillId="0" borderId="1" xfId="0" applyNumberFormat="1" applyFont="1" applyFill="1" applyBorder="1" applyAlignment="1">
      <alignment horizontal="center" wrapText="1"/>
    </xf>
    <xf numFmtId="18" fontId="14" fillId="0" borderId="1" xfId="1" applyNumberFormat="1" applyFont="1" applyFill="1" applyBorder="1" applyAlignment="1">
      <alignment horizontal="left"/>
    </xf>
    <xf numFmtId="44" fontId="14" fillId="0" borderId="1" xfId="1" applyFont="1" applyFill="1" applyBorder="1" applyAlignment="1">
      <alignment horizontal="left"/>
    </xf>
    <xf numFmtId="0" fontId="15" fillId="0" borderId="1" xfId="0" applyFont="1" applyFill="1" applyBorder="1" applyAlignment="1">
      <alignment wrapText="1"/>
    </xf>
    <xf numFmtId="49" fontId="15" fillId="0" borderId="1" xfId="0" applyNumberFormat="1" applyFont="1" applyFill="1" applyBorder="1" applyAlignment="1">
      <alignment wrapText="1"/>
    </xf>
    <xf numFmtId="0" fontId="14" fillId="0" borderId="1" xfId="0" applyFont="1" applyFill="1" applyBorder="1"/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horizontal="left" wrapText="1" shrinkToFit="1"/>
    </xf>
    <xf numFmtId="0" fontId="15" fillId="0" borderId="1" xfId="0" applyFont="1" applyFill="1" applyBorder="1" applyAlignment="1">
      <alignment horizontal="center" wrapText="1" shrinkToFit="1"/>
    </xf>
    <xf numFmtId="44" fontId="14" fillId="0" borderId="1" xfId="1" applyFont="1" applyFill="1" applyBorder="1"/>
    <xf numFmtId="44" fontId="15" fillId="0" borderId="1" xfId="1" applyFont="1" applyFill="1" applyBorder="1" applyAlignment="1">
      <alignment wrapText="1"/>
    </xf>
    <xf numFmtId="0" fontId="14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18" fontId="14" fillId="0" borderId="0" xfId="0" applyNumberFormat="1" applyFont="1" applyFill="1" applyBorder="1"/>
    <xf numFmtId="168" fontId="3" fillId="0" borderId="0" xfId="2" applyNumberFormat="1" applyFont="1" applyBorder="1" applyAlignment="1">
      <alignment wrapText="1"/>
    </xf>
    <xf numFmtId="0" fontId="7" fillId="2" borderId="1" xfId="0" applyFont="1" applyFill="1" applyBorder="1" applyAlignment="1">
      <alignment horizontal="left" wrapText="1"/>
    </xf>
    <xf numFmtId="167" fontId="5" fillId="0" borderId="1" xfId="1" applyNumberFormat="1" applyFont="1" applyBorder="1" applyAlignment="1">
      <alignment wrapText="1"/>
    </xf>
    <xf numFmtId="20" fontId="3" fillId="0" borderId="1" xfId="0" applyNumberFormat="1" applyFont="1" applyFill="1" applyBorder="1" applyAlignment="1">
      <alignment horizontal="left" wrapText="1"/>
    </xf>
    <xf numFmtId="3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4" fontId="3" fillId="0" borderId="0" xfId="1" applyFont="1" applyBorder="1" applyAlignment="1">
      <alignment horizontal="center"/>
    </xf>
    <xf numFmtId="44" fontId="3" fillId="0" borderId="0" xfId="1" applyFont="1" applyBorder="1" applyAlignment="1">
      <alignment horizontal="left" wrapText="1"/>
    </xf>
    <xf numFmtId="44" fontId="6" fillId="0" borderId="0" xfId="1" applyFont="1" applyBorder="1" applyAlignment="1">
      <alignment wrapText="1"/>
    </xf>
    <xf numFmtId="44" fontId="6" fillId="0" borderId="0" xfId="1" applyFont="1" applyBorder="1" applyAlignment="1">
      <alignment horizontal="center" wrapText="1"/>
    </xf>
    <xf numFmtId="2" fontId="6" fillId="0" borderId="0" xfId="0" applyNumberFormat="1" applyFont="1" applyBorder="1"/>
    <xf numFmtId="7" fontId="5" fillId="0" borderId="1" xfId="3" applyNumberFormat="1" applyFont="1" applyBorder="1" applyAlignment="1">
      <alignment horizontal="right"/>
    </xf>
    <xf numFmtId="44" fontId="6" fillId="5" borderId="1" xfId="1" applyFont="1" applyFill="1" applyBorder="1" applyAlignment="1">
      <alignment wrapText="1"/>
    </xf>
    <xf numFmtId="7" fontId="5" fillId="4" borderId="1" xfId="3" applyNumberFormat="1" applyFont="1" applyFill="1" applyBorder="1" applyAlignment="1">
      <alignment horizontal="right" wrapText="1"/>
    </xf>
    <xf numFmtId="7" fontId="5" fillId="4" borderId="1" xfId="3" applyNumberFormat="1" applyFont="1" applyFill="1" applyBorder="1" applyAlignment="1">
      <alignment horizontal="right"/>
    </xf>
    <xf numFmtId="3" fontId="3" fillId="4" borderId="2" xfId="0" applyNumberFormat="1" applyFont="1" applyFill="1" applyBorder="1" applyAlignment="1">
      <alignment horizontal="center"/>
    </xf>
    <xf numFmtId="39" fontId="3" fillId="5" borderId="2" xfId="1" applyNumberFormat="1" applyFont="1" applyFill="1" applyBorder="1" applyAlignment="1">
      <alignment horizontal="center"/>
    </xf>
    <xf numFmtId="169" fontId="5" fillId="0" borderId="1" xfId="0" applyNumberFormat="1" applyFont="1" applyBorder="1" applyAlignment="1">
      <alignment horizontal="right" wrapText="1"/>
    </xf>
    <xf numFmtId="44" fontId="5" fillId="4" borderId="1" xfId="1" applyFont="1" applyFill="1" applyBorder="1" applyAlignment="1">
      <alignment horizontal="right"/>
    </xf>
    <xf numFmtId="44" fontId="6" fillId="0" borderId="1" xfId="1" applyFont="1" applyFill="1" applyBorder="1" applyAlignment="1">
      <alignment wrapText="1"/>
    </xf>
  </cellXfs>
  <cellStyles count="4">
    <cellStyle name="Comma" xfId="2" builtinId="3"/>
    <cellStyle name="Currency" xfId="1" builtinId="4"/>
    <cellStyle name="Currency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17" sqref="C17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7" width="14.5703125" style="48" customWidth="1"/>
    <col min="8" max="8" width="12.140625" style="48" bestFit="1" customWidth="1"/>
    <col min="9" max="9" width="12.140625" style="48" customWidth="1"/>
    <col min="10" max="10" width="16.42578125" style="48" customWidth="1"/>
    <col min="11" max="11" width="13.28515625" style="48" bestFit="1" customWidth="1"/>
    <col min="12" max="13" width="16.7109375" style="48" customWidth="1"/>
    <col min="14" max="14" width="15.7109375" style="48" customWidth="1"/>
    <col min="15" max="15" width="15.7109375" style="56" customWidth="1"/>
    <col min="16" max="16" width="16.42578125" style="77" customWidth="1"/>
    <col min="17" max="28" width="18.7109375" style="77" customWidth="1"/>
    <col min="29" max="16384" width="9.140625" style="48"/>
  </cols>
  <sheetData>
    <row r="1" spans="1:28" s="182" customFormat="1" ht="15.75" customHeight="1" x14ac:dyDescent="0.2">
      <c r="A1" s="173" t="s">
        <v>0</v>
      </c>
      <c r="B1" s="174">
        <v>3450003793</v>
      </c>
      <c r="C1" s="175" t="s">
        <v>1</v>
      </c>
      <c r="D1" s="176">
        <v>40763</v>
      </c>
      <c r="E1" s="177">
        <v>0.14583333333333334</v>
      </c>
      <c r="F1" s="173"/>
      <c r="G1" s="178"/>
      <c r="H1" s="229"/>
      <c r="I1" s="229"/>
      <c r="J1" s="229"/>
      <c r="K1" s="173"/>
      <c r="L1" s="173"/>
      <c r="M1" s="173"/>
      <c r="N1" s="173"/>
      <c r="O1" s="179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</row>
    <row r="2" spans="1:28" s="182" customFormat="1" ht="15.75" customHeight="1" x14ac:dyDescent="0.2">
      <c r="A2" s="173" t="s">
        <v>2</v>
      </c>
      <c r="B2" s="174">
        <v>3450024269</v>
      </c>
      <c r="C2" s="183"/>
      <c r="D2" s="183"/>
      <c r="E2" s="184"/>
      <c r="F2" s="173"/>
      <c r="G2" s="173"/>
      <c r="H2" s="173"/>
      <c r="I2" s="173"/>
      <c r="J2" s="173"/>
      <c r="K2" s="173"/>
      <c r="L2" s="173"/>
      <c r="M2" s="173"/>
      <c r="N2" s="173"/>
      <c r="O2" s="179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</row>
    <row r="3" spans="1:28" s="182" customFormat="1" ht="15.75" customHeight="1" x14ac:dyDescent="0.2">
      <c r="A3" s="173" t="s">
        <v>3</v>
      </c>
      <c r="B3" s="174" t="s">
        <v>748</v>
      </c>
      <c r="C3" s="183"/>
      <c r="D3" s="183"/>
      <c r="E3" s="185"/>
      <c r="F3" s="173"/>
      <c r="G3" s="173"/>
      <c r="H3" s="173"/>
      <c r="I3" s="173"/>
      <c r="J3" s="173"/>
      <c r="K3" s="173"/>
      <c r="L3" s="173"/>
      <c r="M3" s="173"/>
      <c r="N3" s="173"/>
      <c r="O3" s="179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</row>
    <row r="4" spans="1:28" s="182" customFormat="1" ht="15.75" customHeight="1" x14ac:dyDescent="0.2">
      <c r="A4" s="173"/>
      <c r="B4" s="173"/>
      <c r="C4" s="183"/>
      <c r="D4" s="180"/>
      <c r="E4" s="186"/>
      <c r="F4" s="173"/>
      <c r="G4" s="173"/>
      <c r="H4" s="173"/>
      <c r="I4" s="173"/>
      <c r="J4" s="173"/>
      <c r="K4" s="173"/>
      <c r="L4" s="173"/>
      <c r="M4" s="173"/>
      <c r="N4" s="173"/>
      <c r="O4" s="179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</row>
    <row r="5" spans="1:28" s="193" customFormat="1" ht="15.75" customHeight="1" x14ac:dyDescent="0.2">
      <c r="A5" s="188"/>
      <c r="B5" s="188"/>
      <c r="C5" s="189"/>
      <c r="D5" s="190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</row>
    <row r="6" spans="1:28" s="197" customFormat="1" ht="51" x14ac:dyDescent="0.2">
      <c r="A6" s="194" t="s">
        <v>4</v>
      </c>
      <c r="B6" s="194"/>
      <c r="C6" s="189"/>
      <c r="D6" s="195" t="s">
        <v>724</v>
      </c>
      <c r="E6" s="195" t="s">
        <v>725</v>
      </c>
      <c r="F6" s="195" t="s">
        <v>726</v>
      </c>
      <c r="G6" s="195" t="s">
        <v>727</v>
      </c>
      <c r="H6" s="195" t="s">
        <v>728</v>
      </c>
      <c r="I6" s="195" t="s">
        <v>747</v>
      </c>
      <c r="J6" s="195" t="s">
        <v>731</v>
      </c>
      <c r="K6" s="195" t="s">
        <v>729</v>
      </c>
      <c r="L6" s="195" t="s">
        <v>730</v>
      </c>
      <c r="M6" s="195" t="s">
        <v>732</v>
      </c>
      <c r="N6" s="195" t="s">
        <v>733</v>
      </c>
      <c r="O6" s="195" t="s">
        <v>734</v>
      </c>
      <c r="P6" s="196" t="s">
        <v>735</v>
      </c>
      <c r="Q6" s="196" t="s">
        <v>736</v>
      </c>
      <c r="R6" s="196" t="s">
        <v>737</v>
      </c>
      <c r="S6" s="196" t="s">
        <v>738</v>
      </c>
      <c r="T6" s="196" t="s">
        <v>739</v>
      </c>
      <c r="U6" s="196" t="s">
        <v>740</v>
      </c>
      <c r="V6" s="196" t="s">
        <v>741</v>
      </c>
      <c r="W6" s="196" t="s">
        <v>742</v>
      </c>
      <c r="X6" s="196" t="s">
        <v>743</v>
      </c>
      <c r="Y6" s="196" t="s">
        <v>719</v>
      </c>
      <c r="Z6" s="196" t="s">
        <v>744</v>
      </c>
      <c r="AA6" s="196" t="s">
        <v>745</v>
      </c>
      <c r="AB6" s="196" t="s">
        <v>746</v>
      </c>
    </row>
    <row r="7" spans="1:28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  <c r="H7" s="201"/>
      <c r="I7" s="201"/>
      <c r="J7" s="201"/>
      <c r="K7" s="201"/>
      <c r="L7" s="201"/>
      <c r="M7" s="201"/>
      <c r="N7" s="202"/>
      <c r="O7" s="200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</row>
    <row r="8" spans="1:28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  <c r="H8" s="211"/>
      <c r="I8" s="211"/>
      <c r="J8" s="211"/>
      <c r="K8" s="211"/>
      <c r="L8" s="212"/>
      <c r="M8" s="212"/>
      <c r="N8" s="213"/>
      <c r="O8" s="209"/>
      <c r="P8" s="214"/>
      <c r="Q8" s="214"/>
      <c r="R8" s="214"/>
      <c r="S8" s="214"/>
      <c r="T8" s="214"/>
      <c r="U8" s="214"/>
      <c r="V8" s="214"/>
      <c r="W8" s="214"/>
      <c r="X8" s="214"/>
      <c r="Y8" s="214"/>
      <c r="Z8" s="214"/>
      <c r="AA8" s="214"/>
      <c r="AB8" s="214"/>
    </row>
    <row r="9" spans="1:28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  <c r="H9" s="220"/>
      <c r="I9" s="220"/>
      <c r="J9" s="220"/>
      <c r="K9" s="218"/>
      <c r="L9" s="220"/>
      <c r="M9" s="220"/>
      <c r="N9" s="221"/>
      <c r="O9" s="222"/>
      <c r="P9" s="223"/>
      <c r="Q9" s="223"/>
      <c r="R9" s="223"/>
      <c r="S9" s="223"/>
      <c r="T9" s="223"/>
      <c r="U9" s="223"/>
      <c r="V9" s="223"/>
      <c r="W9" s="223"/>
      <c r="X9" s="223"/>
      <c r="Y9" s="223"/>
      <c r="Z9" s="223"/>
      <c r="AA9" s="223"/>
      <c r="AB9" s="223"/>
    </row>
    <row r="10" spans="1:28" s="182" customFormat="1" ht="15.75" customHeight="1" x14ac:dyDescent="0.2">
      <c r="A10" s="227" t="s">
        <v>477</v>
      </c>
      <c r="B10" s="188"/>
      <c r="C10" s="228" t="s">
        <v>722</v>
      </c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</row>
    <row r="11" spans="1:28" ht="17.25" customHeight="1" x14ac:dyDescent="0.2">
      <c r="A11" s="43">
        <v>1</v>
      </c>
      <c r="B11" s="230" t="s">
        <v>720</v>
      </c>
      <c r="C11" s="109" t="s">
        <v>721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</row>
    <row r="12" spans="1:28" ht="17.25" customHeight="1" x14ac:dyDescent="0.2">
      <c r="A12" s="43">
        <v>2</v>
      </c>
      <c r="B12" s="104" t="s">
        <v>723</v>
      </c>
      <c r="C12" s="110" t="s">
        <v>721</v>
      </c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</row>
    <row r="13" spans="1:28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</row>
    <row r="14" spans="1:28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102"/>
      <c r="J14" s="102"/>
      <c r="K14" s="92"/>
      <c r="L14" s="92"/>
      <c r="M14" s="92"/>
      <c r="N14" s="92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28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  <c r="H15" s="47"/>
      <c r="I15" s="47"/>
      <c r="J15" s="47"/>
      <c r="K15" s="92"/>
      <c r="L15" s="47"/>
      <c r="M15" s="47"/>
      <c r="N15" s="92"/>
      <c r="O15" s="88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</row>
    <row r="16" spans="1:28" ht="17.25" customHeight="1" x14ac:dyDescent="0.2">
      <c r="A16" s="43">
        <v>6</v>
      </c>
      <c r="B16" s="105"/>
      <c r="C16" s="107"/>
      <c r="D16" s="88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</row>
    <row r="17" spans="1:28" ht="17.25" customHeight="1" x14ac:dyDescent="0.2">
      <c r="A17" s="43">
        <v>7</v>
      </c>
      <c r="B17" s="105"/>
      <c r="C17" s="107"/>
      <c r="D17" s="88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</row>
    <row r="18" spans="1:28" ht="17.25" customHeight="1" x14ac:dyDescent="0.2">
      <c r="A18" s="43">
        <v>8</v>
      </c>
      <c r="B18" s="105"/>
      <c r="C18" s="107"/>
      <c r="D18" s="88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</row>
    <row r="19" spans="1:28" ht="17.25" customHeight="1" x14ac:dyDescent="0.2">
      <c r="A19" s="43">
        <v>9</v>
      </c>
      <c r="B19" s="105"/>
      <c r="C19" s="107"/>
      <c r="D19" s="88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</row>
    <row r="20" spans="1:28" ht="17.25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</row>
    <row r="21" spans="1:28" ht="17.25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</row>
    <row r="22" spans="1:28" ht="17.25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</row>
    <row r="23" spans="1:28" ht="17.25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</row>
    <row r="24" spans="1:28" ht="17.25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</row>
    <row r="25" spans="1:28" ht="17.25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</row>
    <row r="26" spans="1:28" ht="24.75" customHeight="1" x14ac:dyDescent="0.2">
      <c r="A26" s="52" t="s">
        <v>23</v>
      </c>
      <c r="B26" s="67"/>
      <c r="C26" s="10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</row>
  </sheetData>
  <pageMargins left="0.25" right="0.25" top="0.75" bottom="0.75" header="0.3" footer="0.3"/>
  <pageSetup orientation="landscape" r:id="rId1"/>
  <headerFooter alignWithMargins="0">
    <oddFooter>&amp;LBids tabulated by Patricia Foy,CPO&amp;C&amp;P OF 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1" sqref="E1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1" style="48" bestFit="1" customWidth="1"/>
    <col min="9" max="9" width="15.85546875" style="48" customWidth="1"/>
    <col min="10" max="10" width="16.7109375" style="48" customWidth="1"/>
    <col min="11" max="11" width="15.7109375" style="48" customWidth="1"/>
    <col min="12" max="12" width="15.7109375" style="56" customWidth="1"/>
    <col min="13" max="13" width="16.42578125" style="77" customWidth="1"/>
    <col min="14" max="14" width="18.7109375" style="77" hidden="1" customWidth="1"/>
    <col min="15" max="28" width="16.42578125" style="77" customWidth="1"/>
    <col min="29" max="16384" width="9.140625" style="48"/>
  </cols>
  <sheetData>
    <row r="1" spans="1:28" s="182" customFormat="1" ht="15.75" customHeight="1" x14ac:dyDescent="0.2">
      <c r="A1" s="173" t="s">
        <v>0</v>
      </c>
      <c r="B1" s="174">
        <v>3450003772</v>
      </c>
      <c r="C1" s="175" t="s">
        <v>1</v>
      </c>
      <c r="D1" s="176">
        <v>40697</v>
      </c>
      <c r="E1" s="177">
        <v>0.1875</v>
      </c>
      <c r="F1" s="173"/>
      <c r="G1" s="178"/>
      <c r="H1" s="229"/>
      <c r="I1" s="173"/>
      <c r="J1" s="173"/>
      <c r="K1" s="173"/>
      <c r="L1" s="179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</row>
    <row r="2" spans="1:28" s="182" customFormat="1" ht="15.75" customHeight="1" x14ac:dyDescent="0.2">
      <c r="A2" s="173" t="s">
        <v>2</v>
      </c>
      <c r="B2" s="174">
        <v>3450023957</v>
      </c>
      <c r="C2" s="183"/>
      <c r="D2" s="183"/>
      <c r="E2" s="184"/>
      <c r="F2" s="173"/>
      <c r="G2" s="173"/>
      <c r="H2" s="173"/>
      <c r="I2" s="173"/>
      <c r="J2" s="173"/>
      <c r="K2" s="173"/>
      <c r="L2" s="179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</row>
    <row r="3" spans="1:28" s="182" customFormat="1" ht="15.75" customHeight="1" x14ac:dyDescent="0.2">
      <c r="A3" s="173" t="s">
        <v>3</v>
      </c>
      <c r="B3" s="174" t="s">
        <v>718</v>
      </c>
      <c r="C3" s="183"/>
      <c r="D3" s="183"/>
      <c r="E3" s="185"/>
      <c r="F3" s="173"/>
      <c r="G3" s="173"/>
      <c r="H3" s="173"/>
      <c r="I3" s="173"/>
      <c r="J3" s="173"/>
      <c r="K3" s="173"/>
      <c r="L3" s="179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</row>
    <row r="4" spans="1:28" s="182" customFormat="1" ht="15.75" customHeight="1" x14ac:dyDescent="0.2">
      <c r="A4" s="173"/>
      <c r="B4" s="173"/>
      <c r="C4" s="183"/>
      <c r="D4" s="180"/>
      <c r="E4" s="186"/>
      <c r="F4" s="173"/>
      <c r="G4" s="173"/>
      <c r="H4" s="173"/>
      <c r="I4" s="173"/>
      <c r="J4" s="173"/>
      <c r="K4" s="173"/>
      <c r="L4" s="179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</row>
    <row r="5" spans="1:28" s="193" customFormat="1" ht="15.75" customHeight="1" x14ac:dyDescent="0.2">
      <c r="A5" s="188"/>
      <c r="B5" s="188"/>
      <c r="C5" s="189"/>
      <c r="D5" s="190"/>
      <c r="E5" s="191"/>
      <c r="F5" s="191"/>
      <c r="G5" s="191"/>
      <c r="H5" s="191"/>
      <c r="I5" s="191"/>
      <c r="J5" s="191"/>
      <c r="K5" s="191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</row>
    <row r="6" spans="1:28" s="197" customFormat="1" ht="51" x14ac:dyDescent="0.2">
      <c r="A6" s="194" t="s">
        <v>4</v>
      </c>
      <c r="B6" s="194"/>
      <c r="C6" s="189"/>
      <c r="D6" s="195"/>
      <c r="E6" s="195"/>
      <c r="F6" s="195" t="s">
        <v>160</v>
      </c>
      <c r="G6" s="195" t="s">
        <v>163</v>
      </c>
      <c r="H6" s="195" t="s">
        <v>168</v>
      </c>
      <c r="I6" s="195" t="s">
        <v>173</v>
      </c>
      <c r="J6" s="195" t="s">
        <v>698</v>
      </c>
      <c r="K6" s="195" t="s">
        <v>699</v>
      </c>
      <c r="L6" s="195" t="s">
        <v>700</v>
      </c>
      <c r="M6" s="196" t="s">
        <v>179</v>
      </c>
      <c r="N6" s="196"/>
      <c r="O6" s="196" t="s">
        <v>701</v>
      </c>
      <c r="P6" s="196" t="s">
        <v>182</v>
      </c>
      <c r="Q6" s="196" t="s">
        <v>702</v>
      </c>
      <c r="R6" s="196" t="s">
        <v>703</v>
      </c>
      <c r="S6" s="196" t="s">
        <v>191</v>
      </c>
      <c r="T6" s="196" t="s">
        <v>201</v>
      </c>
      <c r="U6" s="196" t="s">
        <v>704</v>
      </c>
      <c r="V6" s="196" t="s">
        <v>205</v>
      </c>
      <c r="W6" s="196" t="s">
        <v>705</v>
      </c>
      <c r="X6" s="196" t="s">
        <v>706</v>
      </c>
      <c r="Y6" s="196" t="s">
        <v>694</v>
      </c>
      <c r="Z6" s="196" t="s">
        <v>707</v>
      </c>
      <c r="AA6" s="196" t="s">
        <v>257</v>
      </c>
      <c r="AB6" s="196" t="s">
        <v>259</v>
      </c>
    </row>
    <row r="7" spans="1:28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  <c r="H7" s="201"/>
      <c r="I7" s="201"/>
      <c r="J7" s="201"/>
      <c r="K7" s="202"/>
      <c r="L7" s="200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</row>
    <row r="8" spans="1:28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  <c r="H8" s="211"/>
      <c r="I8" s="211"/>
      <c r="J8" s="212"/>
      <c r="K8" s="213"/>
      <c r="L8" s="209"/>
      <c r="M8" s="214"/>
      <c r="N8" s="214"/>
      <c r="O8" s="214"/>
      <c r="P8" s="214"/>
      <c r="Q8" s="214"/>
      <c r="R8" s="214"/>
      <c r="S8" s="214"/>
      <c r="T8" s="214"/>
      <c r="U8" s="214"/>
      <c r="V8" s="214"/>
      <c r="W8" s="214"/>
      <c r="X8" s="214"/>
      <c r="Y8" s="214"/>
      <c r="Z8" s="214"/>
      <c r="AA8" s="214"/>
      <c r="AB8" s="214"/>
    </row>
    <row r="9" spans="1:28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  <c r="H9" s="220"/>
      <c r="I9" s="218"/>
      <c r="J9" s="220"/>
      <c r="K9" s="221"/>
      <c r="L9" s="222"/>
      <c r="M9" s="223"/>
      <c r="N9" s="223"/>
      <c r="O9" s="223"/>
      <c r="P9" s="223"/>
      <c r="Q9" s="223"/>
      <c r="R9" s="223"/>
      <c r="S9" s="223"/>
      <c r="T9" s="223"/>
      <c r="U9" s="223"/>
      <c r="V9" s="223"/>
      <c r="W9" s="223"/>
      <c r="X9" s="223"/>
      <c r="Y9" s="223"/>
      <c r="Z9" s="223"/>
      <c r="AA9" s="223"/>
      <c r="AB9" s="223"/>
    </row>
    <row r="10" spans="1:28" s="182" customFormat="1" ht="15.75" customHeight="1" x14ac:dyDescent="0.2">
      <c r="A10" s="227" t="s">
        <v>477</v>
      </c>
      <c r="B10" s="188"/>
      <c r="C10" s="228" t="s">
        <v>679</v>
      </c>
      <c r="D10" s="194" t="s">
        <v>493</v>
      </c>
      <c r="E10" s="194" t="s">
        <v>493</v>
      </c>
      <c r="F10" s="194" t="s">
        <v>493</v>
      </c>
      <c r="G10" s="194" t="s">
        <v>493</v>
      </c>
      <c r="H10" s="194" t="s">
        <v>493</v>
      </c>
      <c r="I10" s="194" t="s">
        <v>493</v>
      </c>
      <c r="J10" s="194" t="s">
        <v>493</v>
      </c>
      <c r="K10" s="194" t="s">
        <v>493</v>
      </c>
      <c r="L10" s="194" t="s">
        <v>493</v>
      </c>
      <c r="M10" s="194" t="s">
        <v>493</v>
      </c>
      <c r="N10" s="194" t="s">
        <v>493</v>
      </c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</row>
    <row r="11" spans="1:28" ht="17.25" customHeight="1" x14ac:dyDescent="0.2">
      <c r="A11" s="43">
        <v>1</v>
      </c>
      <c r="B11" s="230">
        <v>2000</v>
      </c>
      <c r="C11" s="109" t="s">
        <v>697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</row>
    <row r="12" spans="1:28" ht="17.25" customHeight="1" x14ac:dyDescent="0.2">
      <c r="A12" s="43">
        <v>2</v>
      </c>
      <c r="B12" s="104"/>
      <c r="C12" s="110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</row>
    <row r="13" spans="1:28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</row>
    <row r="14" spans="1:28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28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  <c r="H15" s="47"/>
      <c r="I15" s="92"/>
      <c r="J15" s="47"/>
      <c r="K15" s="92"/>
      <c r="L15" s="88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</row>
    <row r="16" spans="1:28" ht="17.25" customHeight="1" x14ac:dyDescent="0.2">
      <c r="A16" s="43">
        <v>6</v>
      </c>
      <c r="B16" s="105"/>
      <c r="C16" s="107"/>
      <c r="D16" s="88"/>
      <c r="E16" s="47"/>
      <c r="F16" s="47"/>
      <c r="G16" s="47"/>
      <c r="H16" s="47"/>
      <c r="I16" s="47"/>
      <c r="J16" s="47"/>
      <c r="K16" s="47"/>
      <c r="L16" s="46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</row>
    <row r="17" spans="1:28" ht="17.25" customHeight="1" x14ac:dyDescent="0.2">
      <c r="A17" s="43">
        <v>7</v>
      </c>
      <c r="B17" s="105"/>
      <c r="C17" s="107"/>
      <c r="D17" s="88"/>
      <c r="E17" s="47"/>
      <c r="F17" s="47"/>
      <c r="G17" s="47"/>
      <c r="H17" s="47"/>
      <c r="I17" s="47"/>
      <c r="J17" s="47"/>
      <c r="K17" s="47"/>
      <c r="L17" s="46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</row>
    <row r="18" spans="1:28" ht="17.25" customHeight="1" x14ac:dyDescent="0.2">
      <c r="A18" s="43">
        <v>8</v>
      </c>
      <c r="B18" s="105"/>
      <c r="C18" s="107"/>
      <c r="D18" s="88"/>
      <c r="E18" s="47"/>
      <c r="F18" s="47"/>
      <c r="G18" s="47"/>
      <c r="H18" s="47"/>
      <c r="I18" s="47"/>
      <c r="J18" s="47"/>
      <c r="K18" s="47"/>
      <c r="L18" s="46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</row>
    <row r="19" spans="1:28" ht="17.25" customHeight="1" x14ac:dyDescent="0.2">
      <c r="A19" s="43">
        <v>9</v>
      </c>
      <c r="B19" s="105"/>
      <c r="C19" s="107"/>
      <c r="D19" s="88"/>
      <c r="E19" s="47"/>
      <c r="F19" s="47"/>
      <c r="G19" s="47"/>
      <c r="H19" s="47"/>
      <c r="I19" s="47"/>
      <c r="J19" s="47"/>
      <c r="K19" s="47"/>
      <c r="L19" s="46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</row>
    <row r="20" spans="1:28" ht="17.25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</row>
    <row r="21" spans="1:28" ht="17.25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</row>
    <row r="22" spans="1:28" ht="17.25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</row>
    <row r="23" spans="1:28" ht="17.25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</row>
    <row r="24" spans="1:28" ht="17.25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</row>
    <row r="25" spans="1:28" ht="17.25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</row>
    <row r="26" spans="1:28" ht="24.75" customHeight="1" x14ac:dyDescent="0.2">
      <c r="A26" s="52" t="s">
        <v>23</v>
      </c>
      <c r="B26" s="67"/>
      <c r="C26" s="10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O11" sqref="O11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1" style="48" bestFit="1" customWidth="1"/>
    <col min="9" max="9" width="15.85546875" style="48" customWidth="1"/>
    <col min="10" max="10" width="16.7109375" style="48" customWidth="1"/>
    <col min="11" max="11" width="15.7109375" style="48" customWidth="1"/>
    <col min="12" max="12" width="15.7109375" style="56" customWidth="1"/>
    <col min="13" max="13" width="16.42578125" style="77" customWidth="1"/>
    <col min="14" max="14" width="18.7109375" style="77" hidden="1" customWidth="1"/>
    <col min="15" max="16384" width="9.140625" style="48"/>
  </cols>
  <sheetData>
    <row r="1" spans="1:14" s="182" customFormat="1" ht="15.75" customHeight="1" x14ac:dyDescent="0.2">
      <c r="A1" s="173" t="s">
        <v>0</v>
      </c>
      <c r="B1" s="174">
        <v>3450003745</v>
      </c>
      <c r="C1" s="175" t="s">
        <v>1</v>
      </c>
      <c r="D1" s="176">
        <v>40672</v>
      </c>
      <c r="E1" s="177">
        <v>0.1875</v>
      </c>
      <c r="F1" s="173"/>
      <c r="G1" s="178"/>
      <c r="H1" s="229"/>
      <c r="I1" s="173"/>
      <c r="J1" s="173"/>
      <c r="K1" s="173"/>
      <c r="L1" s="179"/>
      <c r="M1" s="180"/>
      <c r="N1" s="180"/>
    </row>
    <row r="2" spans="1:14" s="182" customFormat="1" ht="15.75" customHeight="1" x14ac:dyDescent="0.2">
      <c r="A2" s="173" t="s">
        <v>2</v>
      </c>
      <c r="B2" s="174">
        <v>3450023505</v>
      </c>
      <c r="C2" s="183"/>
      <c r="D2" s="183"/>
      <c r="E2" s="184"/>
      <c r="F2" s="173"/>
      <c r="G2" s="173"/>
      <c r="H2" s="173"/>
      <c r="I2" s="173"/>
      <c r="J2" s="173"/>
      <c r="K2" s="173"/>
      <c r="L2" s="179"/>
      <c r="M2" s="180"/>
      <c r="N2" s="180"/>
    </row>
    <row r="3" spans="1:14" s="182" customFormat="1" ht="15.75" customHeight="1" x14ac:dyDescent="0.2">
      <c r="A3" s="173" t="s">
        <v>3</v>
      </c>
      <c r="B3" s="174" t="s">
        <v>685</v>
      </c>
      <c r="C3" s="183"/>
      <c r="D3" s="183"/>
      <c r="E3" s="185"/>
      <c r="F3" s="173"/>
      <c r="G3" s="173"/>
      <c r="H3" s="173"/>
      <c r="I3" s="173"/>
      <c r="J3" s="173"/>
      <c r="K3" s="173"/>
      <c r="L3" s="179"/>
      <c r="M3" s="180"/>
      <c r="N3" s="180"/>
    </row>
    <row r="4" spans="1:14" s="182" customFormat="1" ht="15.75" customHeight="1" x14ac:dyDescent="0.2">
      <c r="A4" s="173"/>
      <c r="B4" s="173"/>
      <c r="C4" s="183"/>
      <c r="D4" s="180"/>
      <c r="E4" s="186"/>
      <c r="F4" s="173"/>
      <c r="G4" s="173"/>
      <c r="H4" s="173"/>
      <c r="I4" s="173"/>
      <c r="J4" s="173"/>
      <c r="K4" s="173"/>
      <c r="L4" s="179"/>
      <c r="M4" s="187"/>
      <c r="N4" s="187"/>
    </row>
    <row r="5" spans="1:14" s="193" customFormat="1" ht="15.75" customHeight="1" x14ac:dyDescent="0.2">
      <c r="A5" s="188"/>
      <c r="B5" s="188"/>
      <c r="C5" s="189"/>
      <c r="D5" s="190"/>
      <c r="E5" s="191"/>
      <c r="F5" s="191"/>
      <c r="G5" s="191"/>
      <c r="H5" s="191"/>
      <c r="I5" s="191"/>
      <c r="J5" s="191"/>
      <c r="K5" s="191"/>
      <c r="L5" s="190"/>
      <c r="M5" s="190"/>
      <c r="N5" s="190"/>
    </row>
    <row r="6" spans="1:14" s="197" customFormat="1" ht="51" x14ac:dyDescent="0.2">
      <c r="A6" s="194" t="s">
        <v>4</v>
      </c>
      <c r="B6" s="194"/>
      <c r="C6" s="189"/>
      <c r="D6" s="195" t="s">
        <v>687</v>
      </c>
      <c r="E6" s="195" t="s">
        <v>688</v>
      </c>
      <c r="F6" s="195" t="s">
        <v>689</v>
      </c>
      <c r="G6" s="195" t="s">
        <v>690</v>
      </c>
      <c r="H6" s="195" t="s">
        <v>691</v>
      </c>
      <c r="I6" s="195" t="s">
        <v>692</v>
      </c>
      <c r="J6" s="195" t="s">
        <v>693</v>
      </c>
      <c r="K6" s="195" t="s">
        <v>694</v>
      </c>
      <c r="L6" s="195" t="s">
        <v>695</v>
      </c>
      <c r="M6" s="196" t="s">
        <v>696</v>
      </c>
      <c r="N6" s="196"/>
    </row>
    <row r="7" spans="1:14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  <c r="H7" s="201"/>
      <c r="I7" s="201"/>
      <c r="J7" s="201"/>
      <c r="K7" s="202"/>
      <c r="L7" s="200"/>
      <c r="M7" s="203"/>
      <c r="N7" s="203"/>
    </row>
    <row r="8" spans="1:14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  <c r="H8" s="211"/>
      <c r="I8" s="211"/>
      <c r="J8" s="212"/>
      <c r="K8" s="213"/>
      <c r="L8" s="209"/>
      <c r="M8" s="214"/>
      <c r="N8" s="214"/>
    </row>
    <row r="9" spans="1:14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  <c r="H9" s="220"/>
      <c r="I9" s="218"/>
      <c r="J9" s="220"/>
      <c r="K9" s="221"/>
      <c r="L9" s="222"/>
      <c r="M9" s="223"/>
      <c r="N9" s="223"/>
    </row>
    <row r="10" spans="1:14" s="182" customFormat="1" ht="15.75" customHeight="1" x14ac:dyDescent="0.2">
      <c r="A10" s="227" t="s">
        <v>477</v>
      </c>
      <c r="B10" s="188"/>
      <c r="C10" s="228" t="s">
        <v>679</v>
      </c>
      <c r="D10" s="194" t="s">
        <v>493</v>
      </c>
      <c r="E10" s="194" t="s">
        <v>493</v>
      </c>
      <c r="F10" s="194" t="s">
        <v>493</v>
      </c>
      <c r="G10" s="194" t="s">
        <v>493</v>
      </c>
      <c r="H10" s="194" t="s">
        <v>493</v>
      </c>
      <c r="I10" s="194" t="s">
        <v>493</v>
      </c>
      <c r="J10" s="194" t="s">
        <v>493</v>
      </c>
      <c r="K10" s="194" t="s">
        <v>493</v>
      </c>
      <c r="L10" s="194" t="s">
        <v>493</v>
      </c>
      <c r="M10" s="194" t="s">
        <v>493</v>
      </c>
      <c r="N10" s="194" t="s">
        <v>493</v>
      </c>
    </row>
    <row r="11" spans="1:14" ht="17.25" customHeight="1" x14ac:dyDescent="0.2">
      <c r="A11" s="43">
        <v>1</v>
      </c>
      <c r="B11" s="230">
        <v>46</v>
      </c>
      <c r="C11" s="109" t="s">
        <v>686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</row>
    <row r="12" spans="1:14" ht="17.25" customHeight="1" x14ac:dyDescent="0.2">
      <c r="A12" s="43">
        <v>2</v>
      </c>
      <c r="B12" s="104"/>
      <c r="C12" s="110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</row>
    <row r="13" spans="1:14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</row>
    <row r="14" spans="1:14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/>
      <c r="L14" s="88"/>
      <c r="M14" s="88"/>
      <c r="N14" s="88"/>
    </row>
    <row r="15" spans="1:14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  <c r="H15" s="47"/>
      <c r="I15" s="92"/>
      <c r="J15" s="47"/>
      <c r="K15" s="92"/>
      <c r="L15" s="88"/>
      <c r="M15" s="46"/>
      <c r="N15" s="46"/>
    </row>
    <row r="16" spans="1:14" ht="17.25" customHeight="1" x14ac:dyDescent="0.2">
      <c r="A16" s="43">
        <v>6</v>
      </c>
      <c r="B16" s="105"/>
      <c r="C16" s="107"/>
      <c r="D16" s="88"/>
      <c r="E16" s="47"/>
      <c r="F16" s="47"/>
      <c r="G16" s="47"/>
      <c r="H16" s="47"/>
      <c r="I16" s="47"/>
      <c r="J16" s="47"/>
      <c r="K16" s="47"/>
      <c r="L16" s="46"/>
      <c r="M16" s="75"/>
      <c r="N16" s="75"/>
    </row>
    <row r="17" spans="1:14" ht="17.25" customHeight="1" x14ac:dyDescent="0.2">
      <c r="A17" s="43">
        <v>7</v>
      </c>
      <c r="B17" s="105"/>
      <c r="C17" s="107"/>
      <c r="D17" s="88"/>
      <c r="E17" s="47"/>
      <c r="F17" s="47"/>
      <c r="G17" s="47"/>
      <c r="H17" s="47"/>
      <c r="I17" s="47"/>
      <c r="J17" s="47"/>
      <c r="K17" s="47"/>
      <c r="L17" s="46"/>
      <c r="M17" s="75"/>
      <c r="N17" s="75"/>
    </row>
    <row r="18" spans="1:14" ht="17.25" customHeight="1" x14ac:dyDescent="0.2">
      <c r="A18" s="43">
        <v>8</v>
      </c>
      <c r="B18" s="105"/>
      <c r="C18" s="107"/>
      <c r="D18" s="88"/>
      <c r="E18" s="47"/>
      <c r="F18" s="47"/>
      <c r="G18" s="47"/>
      <c r="H18" s="47"/>
      <c r="I18" s="47"/>
      <c r="J18" s="47"/>
      <c r="K18" s="47"/>
      <c r="L18" s="46"/>
      <c r="M18" s="75"/>
      <c r="N18" s="75"/>
    </row>
    <row r="19" spans="1:14" ht="17.25" customHeight="1" x14ac:dyDescent="0.2">
      <c r="A19" s="43">
        <v>9</v>
      </c>
      <c r="B19" s="105"/>
      <c r="C19" s="107"/>
      <c r="D19" s="88"/>
      <c r="E19" s="47"/>
      <c r="F19" s="47"/>
      <c r="G19" s="47"/>
      <c r="H19" s="47"/>
      <c r="I19" s="47"/>
      <c r="J19" s="47"/>
      <c r="K19" s="47"/>
      <c r="L19" s="46"/>
      <c r="M19" s="75"/>
      <c r="N19" s="75"/>
    </row>
    <row r="20" spans="1:14" ht="17.25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75"/>
    </row>
    <row r="21" spans="1:14" ht="17.25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75"/>
    </row>
    <row r="22" spans="1:14" ht="17.25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75"/>
    </row>
    <row r="23" spans="1:14" ht="17.25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75"/>
    </row>
    <row r="24" spans="1:14" ht="17.25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75"/>
    </row>
    <row r="25" spans="1:14" ht="17.25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75"/>
    </row>
    <row r="26" spans="1:14" ht="24.75" customHeight="1" x14ac:dyDescent="0.2">
      <c r="A26" s="52" t="s">
        <v>23</v>
      </c>
      <c r="B26" s="67"/>
      <c r="C26" s="10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zoomScaleNormal="100" workbookViewId="0">
      <pane xSplit="3" ySplit="5" topLeftCell="AN6" activePane="bottomRight" state="frozen"/>
      <selection pane="topRight" activeCell="D1" sqref="D1"/>
      <selection pane="bottomLeft" activeCell="A6" sqref="A6"/>
      <selection pane="bottomRight" activeCell="AO13" sqref="AO13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1" style="48" bestFit="1" customWidth="1"/>
    <col min="9" max="9" width="15.85546875" style="48" customWidth="1"/>
    <col min="10" max="10" width="12.7109375" style="48" bestFit="1" customWidth="1"/>
    <col min="11" max="11" width="15.7109375" style="48" customWidth="1"/>
    <col min="12" max="12" width="15.7109375" style="56" customWidth="1"/>
    <col min="13" max="15" width="16.42578125" style="77" customWidth="1"/>
    <col min="16" max="16" width="15.7109375" style="58" customWidth="1"/>
    <col min="17" max="17" width="14.7109375" style="58" hidden="1" customWidth="1"/>
    <col min="18" max="18" width="15.140625" style="58" customWidth="1"/>
    <col min="19" max="19" width="15.7109375" style="58" customWidth="1"/>
    <col min="20" max="20" width="15.28515625" style="58" customWidth="1"/>
    <col min="21" max="21" width="20.7109375" style="58" customWidth="1"/>
    <col min="22" max="22" width="15.28515625" style="58" customWidth="1"/>
    <col min="23" max="23" width="16.85546875" style="58" customWidth="1"/>
    <col min="24" max="24" width="17.85546875" style="58" customWidth="1"/>
    <col min="25" max="33" width="15.28515625" style="58" customWidth="1"/>
    <col min="34" max="35" width="17.5703125" style="58" customWidth="1"/>
    <col min="36" max="36" width="15.28515625" style="58" customWidth="1"/>
    <col min="37" max="37" width="16.85546875" style="58" customWidth="1"/>
    <col min="38" max="46" width="15.28515625" style="58" customWidth="1"/>
    <col min="47" max="16384" width="9.140625" style="48"/>
  </cols>
  <sheetData>
    <row r="1" spans="1:46" s="182" customFormat="1" ht="15.75" customHeight="1" x14ac:dyDescent="0.2">
      <c r="A1" s="173" t="s">
        <v>0</v>
      </c>
      <c r="B1" s="174">
        <v>3450003736</v>
      </c>
      <c r="C1" s="175" t="s">
        <v>1</v>
      </c>
      <c r="D1" s="176">
        <v>40578</v>
      </c>
      <c r="E1" s="177">
        <v>0.1875</v>
      </c>
      <c r="F1" s="173"/>
      <c r="G1" s="178">
        <v>40651</v>
      </c>
      <c r="H1" s="229">
        <v>0.6875</v>
      </c>
      <c r="I1" s="173"/>
      <c r="J1" s="173"/>
      <c r="K1" s="173"/>
      <c r="L1" s="179"/>
      <c r="M1" s="180"/>
      <c r="N1" s="180"/>
      <c r="O1" s="180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</row>
    <row r="2" spans="1:46" s="182" customFormat="1" ht="15.75" customHeight="1" x14ac:dyDescent="0.2">
      <c r="A2" s="173" t="s">
        <v>2</v>
      </c>
      <c r="B2" s="174">
        <v>345002353</v>
      </c>
      <c r="C2" s="183"/>
      <c r="D2" s="183"/>
      <c r="E2" s="184"/>
      <c r="F2" s="173"/>
      <c r="G2" s="173"/>
      <c r="H2" s="173"/>
      <c r="I2" s="173"/>
      <c r="J2" s="173"/>
      <c r="K2" s="173"/>
      <c r="L2" s="179"/>
      <c r="M2" s="180"/>
      <c r="N2" s="180"/>
      <c r="O2" s="180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</row>
    <row r="3" spans="1:46" s="182" customFormat="1" ht="15.75" customHeight="1" x14ac:dyDescent="0.2">
      <c r="A3" s="173" t="s">
        <v>3</v>
      </c>
      <c r="B3" s="174" t="s">
        <v>636</v>
      </c>
      <c r="C3" s="183"/>
      <c r="D3" s="183"/>
      <c r="E3" s="185"/>
      <c r="F3" s="173"/>
      <c r="G3" s="173"/>
      <c r="H3" s="173"/>
      <c r="I3" s="173"/>
      <c r="J3" s="173"/>
      <c r="K3" s="173"/>
      <c r="L3" s="179"/>
      <c r="M3" s="180"/>
      <c r="N3" s="180"/>
      <c r="O3" s="180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</row>
    <row r="4" spans="1:46" s="182" customFormat="1" ht="15.75" customHeight="1" x14ac:dyDescent="0.2">
      <c r="A4" s="173"/>
      <c r="B4" s="173"/>
      <c r="C4" s="183"/>
      <c r="D4" s="180"/>
      <c r="E4" s="186"/>
      <c r="F4" s="173"/>
      <c r="G4" s="173"/>
      <c r="H4" s="173"/>
      <c r="I4" s="173"/>
      <c r="J4" s="173"/>
      <c r="K4" s="173"/>
      <c r="L4" s="179"/>
      <c r="M4" s="187"/>
      <c r="N4" s="187"/>
      <c r="O4" s="187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</row>
    <row r="5" spans="1:46" s="193" customFormat="1" ht="15.75" customHeight="1" x14ac:dyDescent="0.2">
      <c r="A5" s="188"/>
      <c r="B5" s="188"/>
      <c r="C5" s="189"/>
      <c r="D5" s="190"/>
      <c r="E5" s="191"/>
      <c r="F5" s="191"/>
      <c r="G5" s="191"/>
      <c r="H5" s="191"/>
      <c r="I5" s="191"/>
      <c r="J5" s="191"/>
      <c r="K5" s="191"/>
      <c r="L5" s="190"/>
      <c r="M5" s="190"/>
      <c r="N5" s="190"/>
      <c r="O5" s="190"/>
      <c r="P5" s="191"/>
      <c r="Q5" s="192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</row>
    <row r="6" spans="1:46" s="197" customFormat="1" ht="38.25" x14ac:dyDescent="0.2">
      <c r="A6" s="194" t="s">
        <v>4</v>
      </c>
      <c r="B6" s="194"/>
      <c r="C6" s="189"/>
      <c r="D6" s="195" t="s">
        <v>637</v>
      </c>
      <c r="E6" s="195" t="s">
        <v>638</v>
      </c>
      <c r="F6" s="195" t="s">
        <v>639</v>
      </c>
      <c r="G6" s="195" t="s">
        <v>640</v>
      </c>
      <c r="H6" s="195" t="s">
        <v>641</v>
      </c>
      <c r="I6" s="195" t="s">
        <v>642</v>
      </c>
      <c r="J6" s="195" t="s">
        <v>643</v>
      </c>
      <c r="K6" s="195" t="s">
        <v>644</v>
      </c>
      <c r="L6" s="195" t="s">
        <v>645</v>
      </c>
      <c r="M6" s="196" t="s">
        <v>646</v>
      </c>
      <c r="N6" s="196" t="s">
        <v>675</v>
      </c>
      <c r="O6" s="196" t="s">
        <v>647</v>
      </c>
      <c r="P6" s="195" t="s">
        <v>648</v>
      </c>
      <c r="Q6" s="195"/>
      <c r="R6" s="195" t="s">
        <v>649</v>
      </c>
      <c r="S6" s="195" t="s">
        <v>650</v>
      </c>
      <c r="T6" s="195" t="s">
        <v>651</v>
      </c>
      <c r="U6" s="195" t="s">
        <v>652</v>
      </c>
      <c r="V6" s="195" t="s">
        <v>653</v>
      </c>
      <c r="W6" s="195" t="s">
        <v>654</v>
      </c>
      <c r="X6" s="195" t="s">
        <v>655</v>
      </c>
      <c r="Y6" s="195" t="s">
        <v>656</v>
      </c>
      <c r="Z6" s="195" t="s">
        <v>657</v>
      </c>
      <c r="AA6" s="195" t="s">
        <v>658</v>
      </c>
      <c r="AB6" s="195" t="s">
        <v>659</v>
      </c>
      <c r="AC6" s="195" t="s">
        <v>660</v>
      </c>
      <c r="AD6" s="195" t="s">
        <v>676</v>
      </c>
      <c r="AE6" s="195" t="s">
        <v>661</v>
      </c>
      <c r="AF6" s="195" t="s">
        <v>662</v>
      </c>
      <c r="AG6" s="195" t="s">
        <v>663</v>
      </c>
      <c r="AH6" s="195" t="s">
        <v>664</v>
      </c>
      <c r="AI6" s="195" t="s">
        <v>677</v>
      </c>
      <c r="AJ6" s="195" t="s">
        <v>665</v>
      </c>
      <c r="AK6" s="195" t="s">
        <v>666</v>
      </c>
      <c r="AL6" s="195" t="s">
        <v>667</v>
      </c>
      <c r="AM6" s="195" t="s">
        <v>678</v>
      </c>
      <c r="AN6" s="195" t="s">
        <v>668</v>
      </c>
      <c r="AO6" s="195" t="s">
        <v>669</v>
      </c>
      <c r="AP6" s="195" t="s">
        <v>670</v>
      </c>
      <c r="AQ6" s="195" t="s">
        <v>671</v>
      </c>
      <c r="AR6" s="195" t="s">
        <v>672</v>
      </c>
      <c r="AS6" s="195" t="s">
        <v>673</v>
      </c>
      <c r="AT6" s="195" t="s">
        <v>674</v>
      </c>
    </row>
    <row r="7" spans="1:46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  <c r="H7" s="201"/>
      <c r="I7" s="201"/>
      <c r="J7" s="201"/>
      <c r="K7" s="202"/>
      <c r="L7" s="200"/>
      <c r="M7" s="203"/>
      <c r="N7" s="203"/>
      <c r="O7" s="203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>
        <v>40645</v>
      </c>
      <c r="AE7" s="204"/>
      <c r="AF7" s="204"/>
      <c r="AG7" s="204"/>
      <c r="AH7" s="204"/>
      <c r="AI7" s="204"/>
      <c r="AJ7" s="204"/>
      <c r="AK7" s="204"/>
      <c r="AL7" s="204"/>
      <c r="AM7" s="204">
        <v>40651</v>
      </c>
      <c r="AN7" s="204"/>
      <c r="AO7" s="204"/>
      <c r="AP7" s="204"/>
      <c r="AQ7" s="204"/>
      <c r="AR7" s="204"/>
      <c r="AS7" s="204"/>
      <c r="AT7" s="204"/>
    </row>
    <row r="8" spans="1:46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  <c r="H8" s="211"/>
      <c r="I8" s="211"/>
      <c r="J8" s="212"/>
      <c r="K8" s="213"/>
      <c r="L8" s="209"/>
      <c r="M8" s="214"/>
      <c r="N8" s="214"/>
      <c r="O8" s="215"/>
      <c r="P8" s="216"/>
      <c r="Q8" s="217"/>
      <c r="R8" s="216"/>
      <c r="S8" s="216"/>
      <c r="T8" s="216"/>
      <c r="U8" s="216"/>
      <c r="V8" s="216"/>
      <c r="W8" s="216"/>
      <c r="X8" s="216"/>
      <c r="Y8" s="216"/>
      <c r="Z8" s="216"/>
      <c r="AA8" s="216"/>
      <c r="AB8" s="216"/>
      <c r="AC8" s="216"/>
      <c r="AD8" s="216" t="s">
        <v>683</v>
      </c>
      <c r="AE8" s="216"/>
      <c r="AF8" s="216"/>
      <c r="AG8" s="216"/>
      <c r="AH8" s="216"/>
      <c r="AI8" s="216"/>
      <c r="AJ8" s="216"/>
      <c r="AK8" s="216"/>
      <c r="AL8" s="216"/>
      <c r="AM8" s="216" t="s">
        <v>680</v>
      </c>
      <c r="AN8" s="216"/>
      <c r="AO8" s="216"/>
      <c r="AP8" s="216"/>
      <c r="AQ8" s="216"/>
      <c r="AR8" s="216"/>
      <c r="AS8" s="216"/>
      <c r="AT8" s="216"/>
    </row>
    <row r="9" spans="1:46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  <c r="H9" s="220"/>
      <c r="I9" s="218"/>
      <c r="J9" s="220"/>
      <c r="K9" s="221"/>
      <c r="L9" s="222"/>
      <c r="M9" s="223"/>
      <c r="N9" s="223"/>
      <c r="O9" s="224"/>
      <c r="P9" s="225"/>
      <c r="Q9" s="226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 t="s">
        <v>684</v>
      </c>
      <c r="AE9" s="225"/>
      <c r="AF9" s="225"/>
      <c r="AG9" s="225"/>
      <c r="AH9" s="225"/>
      <c r="AI9" s="225"/>
      <c r="AJ9" s="225"/>
      <c r="AK9" s="225"/>
      <c r="AL9" s="225"/>
      <c r="AM9" s="225" t="s">
        <v>681</v>
      </c>
      <c r="AN9" s="225"/>
      <c r="AO9" s="225"/>
      <c r="AP9" s="225"/>
      <c r="AQ9" s="225"/>
      <c r="AR9" s="225"/>
      <c r="AS9" s="225"/>
      <c r="AT9" s="225"/>
    </row>
    <row r="10" spans="1:46" s="182" customFormat="1" ht="15.75" customHeight="1" x14ac:dyDescent="0.2">
      <c r="A10" s="227" t="s">
        <v>477</v>
      </c>
      <c r="B10" s="188"/>
      <c r="C10" s="228" t="s">
        <v>679</v>
      </c>
      <c r="D10" s="194" t="s">
        <v>493</v>
      </c>
      <c r="E10" s="194" t="s">
        <v>493</v>
      </c>
      <c r="F10" s="194" t="s">
        <v>493</v>
      </c>
      <c r="G10" s="194" t="s">
        <v>493</v>
      </c>
      <c r="H10" s="194" t="s">
        <v>493</v>
      </c>
      <c r="I10" s="194" t="s">
        <v>493</v>
      </c>
      <c r="J10" s="194" t="s">
        <v>493</v>
      </c>
      <c r="K10" s="194" t="s">
        <v>493</v>
      </c>
      <c r="L10" s="194" t="s">
        <v>493</v>
      </c>
      <c r="M10" s="194" t="s">
        <v>493</v>
      </c>
      <c r="N10" s="194" t="s">
        <v>493</v>
      </c>
      <c r="O10" s="194" t="s">
        <v>493</v>
      </c>
      <c r="P10" s="194" t="s">
        <v>493</v>
      </c>
      <c r="Q10" s="194" t="s">
        <v>493</v>
      </c>
      <c r="R10" s="194" t="s">
        <v>493</v>
      </c>
      <c r="S10" s="194" t="s">
        <v>493</v>
      </c>
      <c r="T10" s="194" t="s">
        <v>493</v>
      </c>
      <c r="U10" s="194" t="s">
        <v>493</v>
      </c>
      <c r="V10" s="194" t="s">
        <v>493</v>
      </c>
      <c r="W10" s="194" t="s">
        <v>493</v>
      </c>
      <c r="X10" s="194" t="s">
        <v>493</v>
      </c>
      <c r="Y10" s="194" t="s">
        <v>493</v>
      </c>
      <c r="Z10" s="194" t="s">
        <v>493</v>
      </c>
      <c r="AA10" s="194" t="s">
        <v>493</v>
      </c>
      <c r="AB10" s="194" t="s">
        <v>493</v>
      </c>
      <c r="AC10" s="194" t="s">
        <v>493</v>
      </c>
      <c r="AD10" s="194" t="s">
        <v>493</v>
      </c>
      <c r="AE10" s="194" t="s">
        <v>493</v>
      </c>
      <c r="AF10" s="194" t="s">
        <v>493</v>
      </c>
      <c r="AG10" s="194" t="s">
        <v>493</v>
      </c>
      <c r="AH10" s="194" t="s">
        <v>493</v>
      </c>
      <c r="AI10" s="194" t="s">
        <v>493</v>
      </c>
      <c r="AJ10" s="194" t="s">
        <v>493</v>
      </c>
      <c r="AK10" s="194" t="s">
        <v>493</v>
      </c>
      <c r="AL10" s="194" t="s">
        <v>493</v>
      </c>
      <c r="AM10" s="194" t="s">
        <v>493</v>
      </c>
      <c r="AN10" s="194" t="s">
        <v>493</v>
      </c>
      <c r="AO10" s="194" t="s">
        <v>493</v>
      </c>
      <c r="AP10" s="194" t="s">
        <v>493</v>
      </c>
      <c r="AQ10" s="194" t="s">
        <v>493</v>
      </c>
      <c r="AR10" s="194" t="s">
        <v>493</v>
      </c>
      <c r="AS10" s="194" t="s">
        <v>493</v>
      </c>
      <c r="AT10" s="194" t="s">
        <v>493</v>
      </c>
    </row>
    <row r="11" spans="1:46" ht="17.25" customHeight="1" x14ac:dyDescent="0.2">
      <c r="A11" s="43">
        <v>1</v>
      </c>
      <c r="B11" s="103"/>
      <c r="C11" s="109" t="s">
        <v>682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>
        <v>29885</v>
      </c>
      <c r="AE11" s="88"/>
      <c r="AF11" s="88"/>
      <c r="AG11" s="88"/>
      <c r="AH11" s="88"/>
      <c r="AI11" s="88"/>
      <c r="AJ11" s="88"/>
      <c r="AK11" s="88"/>
      <c r="AL11" s="88"/>
      <c r="AM11" s="88">
        <v>29700</v>
      </c>
      <c r="AN11" s="88"/>
      <c r="AO11" s="88"/>
      <c r="AP11" s="88"/>
      <c r="AQ11" s="88"/>
      <c r="AR11" s="88"/>
      <c r="AS11" s="88"/>
      <c r="AT11" s="88"/>
    </row>
    <row r="12" spans="1:46" ht="17.25" customHeight="1" x14ac:dyDescent="0.2">
      <c r="A12" s="43">
        <v>2</v>
      </c>
      <c r="B12" s="104"/>
      <c r="C12" s="110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</row>
    <row r="13" spans="1:46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101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</row>
    <row r="14" spans="1:46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/>
      <c r="L14" s="88"/>
      <c r="M14" s="88"/>
      <c r="N14" s="88"/>
      <c r="O14" s="88"/>
      <c r="P14" s="102"/>
      <c r="Q14" s="9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</row>
    <row r="15" spans="1:46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  <c r="H15" s="47"/>
      <c r="I15" s="92"/>
      <c r="J15" s="47"/>
      <c r="K15" s="92"/>
      <c r="L15" s="88"/>
      <c r="M15" s="46"/>
      <c r="N15" s="46"/>
      <c r="O15" s="46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</row>
    <row r="16" spans="1:46" ht="17.25" customHeight="1" x14ac:dyDescent="0.2">
      <c r="A16" s="43">
        <v>6</v>
      </c>
      <c r="B16" s="105"/>
      <c r="C16" s="107"/>
      <c r="D16" s="88"/>
      <c r="E16" s="47"/>
      <c r="F16" s="47"/>
      <c r="G16" s="47"/>
      <c r="H16" s="47"/>
      <c r="I16" s="47"/>
      <c r="J16" s="47"/>
      <c r="K16" s="47"/>
      <c r="L16" s="46"/>
      <c r="M16" s="75"/>
      <c r="N16" s="75"/>
      <c r="O16" s="75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</row>
    <row r="17" spans="1:46" ht="17.25" customHeight="1" x14ac:dyDescent="0.2">
      <c r="A17" s="43">
        <v>7</v>
      </c>
      <c r="B17" s="105"/>
      <c r="C17" s="107"/>
      <c r="D17" s="88"/>
      <c r="E17" s="47"/>
      <c r="F17" s="47"/>
      <c r="G17" s="47"/>
      <c r="H17" s="47"/>
      <c r="I17" s="47"/>
      <c r="J17" s="47"/>
      <c r="K17" s="47"/>
      <c r="L17" s="46"/>
      <c r="M17" s="75"/>
      <c r="N17" s="75"/>
      <c r="O17" s="75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</row>
    <row r="18" spans="1:46" ht="17.25" customHeight="1" x14ac:dyDescent="0.2">
      <c r="A18" s="43">
        <v>8</v>
      </c>
      <c r="B18" s="105"/>
      <c r="C18" s="107"/>
      <c r="D18" s="88"/>
      <c r="E18" s="47"/>
      <c r="F18" s="47"/>
      <c r="G18" s="47"/>
      <c r="H18" s="47"/>
      <c r="I18" s="47"/>
      <c r="J18" s="47"/>
      <c r="K18" s="47"/>
      <c r="L18" s="46"/>
      <c r="M18" s="75"/>
      <c r="N18" s="75"/>
      <c r="O18" s="75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</row>
    <row r="19" spans="1:46" ht="17.25" customHeight="1" x14ac:dyDescent="0.2">
      <c r="A19" s="43">
        <v>9</v>
      </c>
      <c r="B19" s="105"/>
      <c r="C19" s="107"/>
      <c r="D19" s="88"/>
      <c r="E19" s="47"/>
      <c r="F19" s="47"/>
      <c r="G19" s="47"/>
      <c r="H19" s="47"/>
      <c r="I19" s="47"/>
      <c r="J19" s="47"/>
      <c r="K19" s="47"/>
      <c r="L19" s="46"/>
      <c r="M19" s="75"/>
      <c r="N19" s="75"/>
      <c r="O19" s="75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</row>
    <row r="20" spans="1:46" ht="17.25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75"/>
      <c r="O20" s="75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</row>
    <row r="21" spans="1:46" ht="17.25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75"/>
      <c r="O21" s="75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</row>
    <row r="22" spans="1:46" ht="17.25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75"/>
      <c r="O22" s="75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</row>
    <row r="23" spans="1:46" ht="17.25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75"/>
      <c r="O23" s="75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</row>
    <row r="24" spans="1:46" ht="17.25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75"/>
      <c r="O24" s="75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</row>
    <row r="25" spans="1:46" ht="17.25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75"/>
      <c r="O25" s="75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</row>
    <row r="26" spans="1:46" ht="24.75" customHeight="1" x14ac:dyDescent="0.2">
      <c r="A26" s="52" t="s">
        <v>23</v>
      </c>
      <c r="B26" s="67"/>
      <c r="C26" s="10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>
        <f>Z11*4+Z12*4</f>
        <v>0</v>
      </c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19" sqref="E19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0.7109375" style="56" bestFit="1" customWidth="1"/>
    <col min="5" max="5" width="10.7109375" style="57" bestFit="1" customWidth="1"/>
    <col min="6" max="7" width="13.85546875" style="48" customWidth="1"/>
    <col min="8" max="8" width="12" style="48" customWidth="1"/>
    <col min="9" max="9" width="11" style="48" customWidth="1"/>
    <col min="10" max="10" width="12.28515625" style="48" customWidth="1"/>
    <col min="11" max="11" width="11" style="56" customWidth="1"/>
    <col min="12" max="12" width="16.42578125" style="77" customWidth="1"/>
    <col min="13" max="13" width="12.28515625" style="58" customWidth="1"/>
    <col min="14" max="14" width="14.7109375" style="58" customWidth="1"/>
    <col min="15" max="16" width="11" style="58" hidden="1" customWidth="1"/>
    <col min="17" max="16384" width="9.140625" style="48"/>
  </cols>
  <sheetData>
    <row r="1" spans="1:16" s="8" customFormat="1" ht="12" x14ac:dyDescent="0.2">
      <c r="A1" s="1" t="s">
        <v>0</v>
      </c>
      <c r="B1" s="2">
        <v>3450003537</v>
      </c>
      <c r="C1" s="59" t="s">
        <v>1</v>
      </c>
      <c r="D1" s="4">
        <v>40233</v>
      </c>
      <c r="E1" s="5">
        <v>0.6875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</row>
    <row r="2" spans="1:16" s="8" customFormat="1" ht="12" x14ac:dyDescent="0.2">
      <c r="A2" s="1" t="s">
        <v>2</v>
      </c>
      <c r="B2" s="2">
        <v>3450020944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</row>
    <row r="3" spans="1:16" s="8" customFormat="1" ht="12" x14ac:dyDescent="0.2">
      <c r="A3" s="1" t="s">
        <v>3</v>
      </c>
      <c r="B3" s="2" t="s">
        <v>24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</row>
    <row r="4" spans="1:16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</row>
    <row r="5" spans="1:16" s="17" customFormat="1" ht="12" x14ac:dyDescent="0.2">
      <c r="A5" s="13"/>
      <c r="B5" s="13"/>
      <c r="C5" s="15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</row>
    <row r="6" spans="1:16" s="20" customFormat="1" ht="45" customHeight="1" x14ac:dyDescent="0.2">
      <c r="A6" s="18" t="s">
        <v>4</v>
      </c>
      <c r="B6" s="18"/>
      <c r="C6" s="15"/>
      <c r="D6" s="19" t="s">
        <v>37</v>
      </c>
      <c r="E6" s="19" t="s">
        <v>38</v>
      </c>
      <c r="F6" s="19" t="s">
        <v>39</v>
      </c>
      <c r="G6" s="19" t="s">
        <v>40</v>
      </c>
      <c r="H6" s="19" t="s">
        <v>41</v>
      </c>
      <c r="I6" s="19" t="s">
        <v>42</v>
      </c>
      <c r="J6" s="19" t="s">
        <v>43</v>
      </c>
      <c r="K6" s="19" t="s">
        <v>44</v>
      </c>
      <c r="L6" s="71" t="s">
        <v>45</v>
      </c>
      <c r="M6" s="19" t="s">
        <v>46</v>
      </c>
      <c r="N6" s="19" t="s">
        <v>47</v>
      </c>
      <c r="O6" s="19"/>
      <c r="P6" s="19"/>
    </row>
    <row r="7" spans="1:16" s="26" customFormat="1" ht="15.75" customHeight="1" x14ac:dyDescent="0.2">
      <c r="A7" s="21" t="s">
        <v>5</v>
      </c>
      <c r="B7" s="21"/>
      <c r="C7" s="23"/>
      <c r="D7" s="23"/>
      <c r="E7" s="22">
        <v>40232</v>
      </c>
      <c r="F7" s="22"/>
      <c r="G7" s="22"/>
      <c r="H7" s="22"/>
      <c r="I7" s="22">
        <v>40233</v>
      </c>
      <c r="J7" s="22"/>
      <c r="K7" s="23"/>
      <c r="L7" s="72"/>
      <c r="M7" s="24"/>
      <c r="N7" s="25"/>
      <c r="O7" s="25"/>
      <c r="P7" s="24"/>
    </row>
    <row r="8" spans="1:16" s="8" customFormat="1" ht="18" customHeight="1" x14ac:dyDescent="0.2">
      <c r="A8" s="27" t="s">
        <v>6</v>
      </c>
      <c r="B8" s="28"/>
      <c r="C8" s="30"/>
      <c r="D8" s="30"/>
      <c r="E8" s="31" t="s">
        <v>51</v>
      </c>
      <c r="F8" s="32"/>
      <c r="G8" s="32"/>
      <c r="H8" s="32"/>
      <c r="I8" s="33" t="s">
        <v>50</v>
      </c>
      <c r="J8" s="29"/>
      <c r="K8" s="30"/>
      <c r="L8" s="73"/>
      <c r="M8" s="34"/>
      <c r="N8" s="25"/>
      <c r="O8" s="25"/>
      <c r="P8" s="34"/>
    </row>
    <row r="9" spans="1:16" s="8" customFormat="1" ht="43.5" customHeight="1" x14ac:dyDescent="0.2">
      <c r="A9" s="27" t="s">
        <v>7</v>
      </c>
      <c r="B9" s="28"/>
      <c r="C9" s="30"/>
      <c r="D9" s="35"/>
      <c r="E9" s="36"/>
      <c r="F9" s="27"/>
      <c r="G9" s="27"/>
      <c r="H9" s="27"/>
      <c r="I9" s="27"/>
      <c r="J9" s="27"/>
      <c r="K9" s="35"/>
      <c r="L9" s="78" t="s">
        <v>49</v>
      </c>
      <c r="M9" s="37"/>
      <c r="N9" s="37"/>
      <c r="O9" s="37"/>
      <c r="P9" s="37"/>
    </row>
    <row r="10" spans="1:16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41" t="s">
        <v>20</v>
      </c>
      <c r="P10" s="41" t="s">
        <v>22</v>
      </c>
    </row>
    <row r="11" spans="1:16" ht="24" x14ac:dyDescent="0.2">
      <c r="A11" s="43">
        <v>1</v>
      </c>
      <c r="B11" s="44" t="s">
        <v>25</v>
      </c>
      <c r="C11" s="45" t="s">
        <v>26</v>
      </c>
      <c r="D11" s="46" t="s">
        <v>53</v>
      </c>
      <c r="E11" s="46" t="s">
        <v>52</v>
      </c>
      <c r="F11" s="46" t="s">
        <v>53</v>
      </c>
      <c r="G11" s="47" t="s">
        <v>53</v>
      </c>
      <c r="H11" s="47" t="s">
        <v>53</v>
      </c>
      <c r="I11" s="46">
        <v>1467.75</v>
      </c>
      <c r="J11" s="46" t="s">
        <v>53</v>
      </c>
      <c r="K11" s="46" t="s">
        <v>53</v>
      </c>
      <c r="L11" s="46" t="s">
        <v>54</v>
      </c>
      <c r="M11" s="46" t="s">
        <v>53</v>
      </c>
      <c r="N11" s="46" t="s">
        <v>53</v>
      </c>
      <c r="O11" s="46"/>
      <c r="P11" s="46"/>
    </row>
    <row r="12" spans="1:16" ht="24" x14ac:dyDescent="0.2">
      <c r="A12" s="43">
        <v>2</v>
      </c>
      <c r="B12" s="64" t="s">
        <v>25</v>
      </c>
      <c r="C12" s="61" t="s">
        <v>27</v>
      </c>
      <c r="D12" s="46" t="s">
        <v>53</v>
      </c>
      <c r="E12" s="47" t="s">
        <v>52</v>
      </c>
      <c r="F12" s="47" t="s">
        <v>53</v>
      </c>
      <c r="G12" s="47" t="s">
        <v>53</v>
      </c>
      <c r="H12" s="47" t="s">
        <v>53</v>
      </c>
      <c r="I12" s="47">
        <v>2973.5</v>
      </c>
      <c r="J12" s="47" t="s">
        <v>53</v>
      </c>
      <c r="K12" s="46" t="s">
        <v>53</v>
      </c>
      <c r="L12" s="46" t="s">
        <v>54</v>
      </c>
      <c r="M12" s="47" t="s">
        <v>53</v>
      </c>
      <c r="N12" s="47" t="s">
        <v>53</v>
      </c>
      <c r="O12" s="47"/>
      <c r="P12" s="47"/>
    </row>
    <row r="13" spans="1:16" s="50" customFormat="1" ht="24" x14ac:dyDescent="0.2">
      <c r="A13" s="43">
        <v>3</v>
      </c>
      <c r="B13" s="65" t="s">
        <v>28</v>
      </c>
      <c r="C13" s="61" t="s">
        <v>30</v>
      </c>
      <c r="D13" s="46" t="s">
        <v>53</v>
      </c>
      <c r="E13" s="47" t="s">
        <v>52</v>
      </c>
      <c r="F13" s="47" t="s">
        <v>53</v>
      </c>
      <c r="G13" s="47" t="s">
        <v>53</v>
      </c>
      <c r="H13" s="47" t="s">
        <v>53</v>
      </c>
      <c r="I13" s="47">
        <v>745</v>
      </c>
      <c r="J13" s="47" t="s">
        <v>53</v>
      </c>
      <c r="K13" s="46" t="s">
        <v>53</v>
      </c>
      <c r="L13" s="46" t="s">
        <v>54</v>
      </c>
      <c r="M13" s="47" t="s">
        <v>53</v>
      </c>
      <c r="N13" s="47" t="s">
        <v>53</v>
      </c>
      <c r="O13" s="47"/>
      <c r="P13" s="47"/>
    </row>
    <row r="14" spans="1:16" s="50" customFormat="1" ht="24" x14ac:dyDescent="0.2">
      <c r="A14" s="43">
        <v>4</v>
      </c>
      <c r="B14" s="44" t="s">
        <v>28</v>
      </c>
      <c r="C14" s="61" t="s">
        <v>29</v>
      </c>
      <c r="D14" s="46" t="s">
        <v>53</v>
      </c>
      <c r="E14" s="47" t="s">
        <v>52</v>
      </c>
      <c r="F14" s="47" t="s">
        <v>53</v>
      </c>
      <c r="G14" s="47" t="s">
        <v>53</v>
      </c>
      <c r="H14" s="47" t="s">
        <v>53</v>
      </c>
      <c r="I14" s="47">
        <v>2389.25</v>
      </c>
      <c r="J14" s="47" t="s">
        <v>53</v>
      </c>
      <c r="K14" s="46" t="s">
        <v>53</v>
      </c>
      <c r="L14" s="46" t="s">
        <v>54</v>
      </c>
      <c r="M14" s="47" t="s">
        <v>53</v>
      </c>
      <c r="N14" s="47" t="s">
        <v>53</v>
      </c>
      <c r="O14" s="47"/>
      <c r="P14" s="47"/>
    </row>
    <row r="15" spans="1:16" s="50" customFormat="1" ht="24" x14ac:dyDescent="0.2">
      <c r="A15" s="43">
        <v>5</v>
      </c>
      <c r="B15" s="65" t="s">
        <v>31</v>
      </c>
      <c r="C15" s="61" t="s">
        <v>32</v>
      </c>
      <c r="D15" s="46" t="s">
        <v>53</v>
      </c>
      <c r="E15" s="47" t="s">
        <v>52</v>
      </c>
      <c r="F15" s="47" t="s">
        <v>53</v>
      </c>
      <c r="G15" s="47" t="s">
        <v>53</v>
      </c>
      <c r="H15" s="47" t="s">
        <v>53</v>
      </c>
      <c r="I15" s="47">
        <v>1776.5</v>
      </c>
      <c r="J15" s="47" t="s">
        <v>53</v>
      </c>
      <c r="K15" s="46" t="s">
        <v>53</v>
      </c>
      <c r="L15" s="46" t="s">
        <v>54</v>
      </c>
      <c r="M15" s="47" t="s">
        <v>53</v>
      </c>
      <c r="N15" s="47" t="s">
        <v>53</v>
      </c>
      <c r="O15" s="47"/>
      <c r="P15" s="47"/>
    </row>
    <row r="16" spans="1:16" ht="36" x14ac:dyDescent="0.2">
      <c r="A16" s="43">
        <v>6</v>
      </c>
      <c r="B16" s="65" t="s">
        <v>25</v>
      </c>
      <c r="C16" s="61" t="s">
        <v>33</v>
      </c>
      <c r="D16" s="46" t="s">
        <v>53</v>
      </c>
      <c r="E16" s="47" t="s">
        <v>52</v>
      </c>
      <c r="F16" s="47" t="s">
        <v>53</v>
      </c>
      <c r="G16" s="47" t="s">
        <v>53</v>
      </c>
      <c r="H16" s="47" t="s">
        <v>53</v>
      </c>
      <c r="I16" s="47">
        <v>1729</v>
      </c>
      <c r="J16" s="47" t="s">
        <v>53</v>
      </c>
      <c r="K16" s="46" t="s">
        <v>53</v>
      </c>
      <c r="L16" s="75" t="s">
        <v>54</v>
      </c>
      <c r="M16" s="51" t="s">
        <v>53</v>
      </c>
      <c r="N16" s="51" t="s">
        <v>53</v>
      </c>
      <c r="O16" s="51"/>
      <c r="P16" s="51"/>
    </row>
    <row r="17" spans="1:16" ht="36" x14ac:dyDescent="0.2">
      <c r="A17" s="43">
        <v>7</v>
      </c>
      <c r="B17" s="65" t="s">
        <v>31</v>
      </c>
      <c r="C17" s="61" t="s">
        <v>34</v>
      </c>
      <c r="D17" s="46" t="s">
        <v>53</v>
      </c>
      <c r="E17" s="47" t="s">
        <v>52</v>
      </c>
      <c r="F17" s="47" t="s">
        <v>53</v>
      </c>
      <c r="G17" s="47" t="s">
        <v>53</v>
      </c>
      <c r="H17" s="47" t="s">
        <v>53</v>
      </c>
      <c r="I17" s="47">
        <v>2284.75</v>
      </c>
      <c r="J17" s="47" t="s">
        <v>53</v>
      </c>
      <c r="K17" s="46" t="s">
        <v>53</v>
      </c>
      <c r="L17" s="75" t="s">
        <v>54</v>
      </c>
      <c r="M17" s="51" t="s">
        <v>53</v>
      </c>
      <c r="N17" s="51" t="s">
        <v>53</v>
      </c>
      <c r="O17" s="51"/>
      <c r="P17" s="51"/>
    </row>
    <row r="18" spans="1:16" ht="24" x14ac:dyDescent="0.2">
      <c r="A18" s="43">
        <v>8</v>
      </c>
      <c r="B18" s="65" t="s">
        <v>25</v>
      </c>
      <c r="C18" s="61" t="s">
        <v>35</v>
      </c>
      <c r="D18" s="46" t="s">
        <v>53</v>
      </c>
      <c r="E18" s="47" t="s">
        <v>52</v>
      </c>
      <c r="F18" s="47" t="s">
        <v>53</v>
      </c>
      <c r="G18" s="47" t="s">
        <v>53</v>
      </c>
      <c r="H18" s="47" t="s">
        <v>53</v>
      </c>
      <c r="I18" s="47">
        <v>2821.5</v>
      </c>
      <c r="J18" s="47" t="s">
        <v>53</v>
      </c>
      <c r="K18" s="46" t="s">
        <v>53</v>
      </c>
      <c r="L18" s="75" t="s">
        <v>54</v>
      </c>
      <c r="M18" s="51" t="s">
        <v>53</v>
      </c>
      <c r="N18" s="51" t="s">
        <v>53</v>
      </c>
      <c r="O18" s="51"/>
      <c r="P18" s="51"/>
    </row>
    <row r="19" spans="1:16" ht="24" x14ac:dyDescent="0.2">
      <c r="A19" s="43">
        <v>9</v>
      </c>
      <c r="B19" s="65" t="s">
        <v>31</v>
      </c>
      <c r="C19" s="61" t="s">
        <v>36</v>
      </c>
      <c r="D19" s="46" t="s">
        <v>53</v>
      </c>
      <c r="E19" s="47" t="s">
        <v>52</v>
      </c>
      <c r="F19" s="47" t="s">
        <v>53</v>
      </c>
      <c r="G19" s="47" t="s">
        <v>53</v>
      </c>
      <c r="H19" s="47" t="s">
        <v>53</v>
      </c>
      <c r="I19" s="47">
        <v>1729</v>
      </c>
      <c r="J19" s="47" t="s">
        <v>53</v>
      </c>
      <c r="K19" s="46" t="s">
        <v>53</v>
      </c>
      <c r="L19" s="75" t="s">
        <v>54</v>
      </c>
      <c r="M19" s="51" t="s">
        <v>53</v>
      </c>
      <c r="N19" s="51" t="s">
        <v>53</v>
      </c>
      <c r="O19" s="51"/>
      <c r="P19" s="51"/>
    </row>
    <row r="20" spans="1:16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51"/>
    </row>
    <row r="21" spans="1:16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51"/>
    </row>
    <row r="22" spans="1:16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51"/>
    </row>
    <row r="23" spans="1:16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51"/>
    </row>
    <row r="24" spans="1:16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51"/>
    </row>
    <row r="25" spans="1:16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51"/>
    </row>
    <row r="26" spans="1:16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51"/>
    </row>
    <row r="27" spans="1:16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51"/>
    </row>
    <row r="28" spans="1:16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51"/>
    </row>
    <row r="29" spans="1:16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51"/>
    </row>
    <row r="30" spans="1:16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51"/>
    </row>
    <row r="31" spans="1:16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51"/>
    </row>
    <row r="32" spans="1:16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51"/>
    </row>
    <row r="33" spans="1:16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51"/>
    </row>
    <row r="34" spans="1:16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51"/>
    </row>
    <row r="35" spans="1:16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51"/>
    </row>
    <row r="36" spans="1:16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51"/>
    </row>
    <row r="37" spans="1:16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51"/>
    </row>
    <row r="38" spans="1:16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51"/>
    </row>
    <row r="39" spans="1:16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51"/>
    </row>
    <row r="40" spans="1:16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51"/>
    </row>
    <row r="41" spans="1:16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51"/>
    </row>
    <row r="42" spans="1:16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51"/>
    </row>
    <row r="43" spans="1:16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51"/>
    </row>
    <row r="44" spans="1:16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>
        <f>I11+I12+(I13*2)+(I14*2)+I15+I16+I17+I18+I19</f>
        <v>21050.5</v>
      </c>
      <c r="J44" s="54"/>
      <c r="K44" s="53"/>
      <c r="L44" s="76"/>
      <c r="M44" s="54"/>
      <c r="N44" s="55"/>
      <c r="O44" s="55"/>
      <c r="P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 - 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I47" sqref="I47"/>
    </sheetView>
  </sheetViews>
  <sheetFormatPr defaultColWidth="9.140625" defaultRowHeight="20.100000000000001" customHeight="1" x14ac:dyDescent="0.2"/>
  <cols>
    <col min="1" max="1" width="13.42578125" style="48" customWidth="1"/>
    <col min="2" max="2" width="13.5703125" style="8" bestFit="1" customWidth="1"/>
    <col min="3" max="3" width="19.7109375" style="63" customWidth="1"/>
    <col min="4" max="4" width="15" style="56" customWidth="1"/>
    <col min="5" max="5" width="15.5703125" style="57" customWidth="1"/>
    <col min="6" max="7" width="13.85546875" style="48" customWidth="1"/>
    <col min="8" max="8" width="12.28515625" style="48" customWidth="1"/>
    <col min="9" max="9" width="11" style="56" customWidth="1"/>
    <col min="10" max="10" width="16.42578125" style="77" customWidth="1"/>
    <col min="11" max="25" width="14.7109375" style="58" customWidth="1"/>
    <col min="26" max="16384" width="9.140625" style="48"/>
  </cols>
  <sheetData>
    <row r="1" spans="1:27" s="8" customFormat="1" ht="12" x14ac:dyDescent="0.2">
      <c r="A1" s="1" t="s">
        <v>0</v>
      </c>
      <c r="B1" s="2">
        <v>3450004379</v>
      </c>
      <c r="C1" s="59" t="s">
        <v>757</v>
      </c>
      <c r="D1" s="4"/>
      <c r="E1" s="5"/>
      <c r="F1" s="1"/>
      <c r="G1" s="6"/>
      <c r="H1" s="1"/>
      <c r="I1" s="68"/>
      <c r="J1" s="12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7" s="8" customFormat="1" ht="12" x14ac:dyDescent="0.2">
      <c r="A2" s="1" t="s">
        <v>2</v>
      </c>
      <c r="B2" s="2">
        <v>3450028651</v>
      </c>
      <c r="C2" s="10"/>
      <c r="D2" s="10"/>
      <c r="E2" s="11"/>
      <c r="F2" s="1"/>
      <c r="G2" s="1"/>
      <c r="H2" s="1"/>
      <c r="I2" s="68"/>
      <c r="J2" s="12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7" s="8" customFormat="1" ht="12" x14ac:dyDescent="0.2">
      <c r="A3" s="1" t="s">
        <v>3</v>
      </c>
      <c r="B3" s="2" t="s">
        <v>758</v>
      </c>
      <c r="C3" s="10"/>
      <c r="D3" s="10"/>
      <c r="E3" s="3"/>
      <c r="F3" s="1"/>
      <c r="G3" s="1"/>
      <c r="H3" s="1"/>
      <c r="I3" s="68"/>
      <c r="J3" s="12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7" s="8" customFormat="1" ht="12" x14ac:dyDescent="0.2">
      <c r="A4" s="1"/>
      <c r="B4" s="1"/>
      <c r="C4" s="10"/>
      <c r="D4" s="12"/>
      <c r="E4" s="9"/>
      <c r="F4" s="1"/>
      <c r="G4" s="1"/>
      <c r="H4" s="1"/>
      <c r="I4" s="68"/>
      <c r="J4" s="6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7" s="17" customFormat="1" ht="12" x14ac:dyDescent="0.2">
      <c r="A5" s="13"/>
      <c r="B5" s="13"/>
      <c r="C5" s="15"/>
      <c r="D5" s="15"/>
      <c r="E5" s="14"/>
      <c r="F5" s="14"/>
      <c r="G5" s="14"/>
      <c r="H5" s="14"/>
      <c r="I5" s="15"/>
      <c r="J5" s="70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pans="1:27" s="20" customFormat="1" ht="45" customHeight="1" x14ac:dyDescent="0.2">
      <c r="A6" s="18" t="s">
        <v>4</v>
      </c>
      <c r="B6" s="18"/>
      <c r="C6" s="15"/>
      <c r="D6" s="231" t="s">
        <v>759</v>
      </c>
      <c r="E6" s="19" t="s">
        <v>762</v>
      </c>
      <c r="F6" s="19" t="s">
        <v>763</v>
      </c>
      <c r="G6" s="19" t="s">
        <v>765</v>
      </c>
      <c r="H6" s="15" t="s">
        <v>769</v>
      </c>
      <c r="I6" s="15"/>
      <c r="J6" s="19"/>
      <c r="K6" s="19"/>
      <c r="L6" s="71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s="26" customFormat="1" ht="15.75" customHeight="1" x14ac:dyDescent="0.2">
      <c r="A7" s="21" t="s">
        <v>5</v>
      </c>
      <c r="B7" s="21"/>
      <c r="C7" s="23"/>
      <c r="D7" s="23">
        <v>41911</v>
      </c>
      <c r="E7" s="23">
        <v>41925</v>
      </c>
      <c r="F7" s="23">
        <v>41925</v>
      </c>
      <c r="G7" s="23">
        <v>41925</v>
      </c>
      <c r="H7" s="23">
        <v>41925</v>
      </c>
      <c r="I7" s="23"/>
      <c r="J7" s="72"/>
      <c r="K7" s="25"/>
      <c r="L7" s="25"/>
      <c r="M7" s="25"/>
      <c r="N7" s="23"/>
      <c r="O7" s="22"/>
      <c r="P7" s="23"/>
      <c r="Q7" s="23"/>
      <c r="R7" s="25"/>
      <c r="S7" s="25"/>
      <c r="T7" s="24"/>
      <c r="U7" s="25"/>
      <c r="V7" s="25"/>
      <c r="W7" s="25"/>
      <c r="X7" s="25"/>
      <c r="Y7" s="25"/>
      <c r="Z7" s="25"/>
      <c r="AA7" s="25"/>
    </row>
    <row r="8" spans="1:27" s="8" customFormat="1" ht="18" customHeight="1" x14ac:dyDescent="0.2">
      <c r="A8" s="27" t="s">
        <v>6</v>
      </c>
      <c r="B8" s="28"/>
      <c r="C8" s="30"/>
      <c r="D8" s="233" t="s">
        <v>760</v>
      </c>
      <c r="E8" s="233" t="s">
        <v>764</v>
      </c>
      <c r="F8" s="233" t="s">
        <v>764</v>
      </c>
      <c r="G8" s="233" t="s">
        <v>764</v>
      </c>
      <c r="H8" s="233" t="s">
        <v>770</v>
      </c>
      <c r="I8" s="233"/>
      <c r="J8" s="73"/>
      <c r="K8" s="25"/>
      <c r="L8" s="25"/>
      <c r="M8" s="25"/>
      <c r="N8" s="30"/>
      <c r="O8" s="32"/>
      <c r="P8" s="30"/>
      <c r="Q8" s="30"/>
      <c r="R8" s="25"/>
      <c r="S8" s="25"/>
      <c r="T8" s="34"/>
      <c r="U8" s="25"/>
      <c r="V8" s="25"/>
      <c r="W8" s="25"/>
      <c r="X8" s="25"/>
      <c r="Y8" s="25"/>
      <c r="Z8" s="25"/>
      <c r="AA8" s="25"/>
    </row>
    <row r="9" spans="1:27" s="8" customFormat="1" ht="48" customHeight="1" x14ac:dyDescent="0.2">
      <c r="A9" s="27" t="s">
        <v>7</v>
      </c>
      <c r="B9" s="28"/>
      <c r="C9" s="30"/>
      <c r="D9" s="90" t="s">
        <v>766</v>
      </c>
      <c r="E9" s="35" t="s">
        <v>767</v>
      </c>
      <c r="F9" s="35" t="s">
        <v>768</v>
      </c>
      <c r="G9" s="35" t="s">
        <v>772</v>
      </c>
      <c r="H9" s="35" t="s">
        <v>771</v>
      </c>
      <c r="I9" s="35"/>
      <c r="J9" s="78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</row>
    <row r="10" spans="1:27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753</v>
      </c>
      <c r="E10" s="40" t="s">
        <v>754</v>
      </c>
      <c r="F10" s="40" t="s">
        <v>752</v>
      </c>
      <c r="G10" s="40" t="s">
        <v>755</v>
      </c>
      <c r="H10" s="40" t="s">
        <v>756</v>
      </c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1"/>
      <c r="T10" s="74"/>
      <c r="U10" s="41"/>
      <c r="V10" s="41"/>
      <c r="W10" s="74"/>
      <c r="X10" s="74"/>
      <c r="Y10" s="74"/>
      <c r="Z10" s="74"/>
      <c r="AA10" s="74"/>
    </row>
    <row r="11" spans="1:27" ht="12" x14ac:dyDescent="0.2">
      <c r="A11" s="43">
        <v>1</v>
      </c>
      <c r="B11" s="234">
        <v>900000</v>
      </c>
      <c r="C11" s="45" t="s">
        <v>761</v>
      </c>
      <c r="D11" s="88">
        <v>0.11892</v>
      </c>
      <c r="E11" s="172">
        <v>0.21429999999999999</v>
      </c>
      <c r="F11" s="172">
        <v>0.1361</v>
      </c>
      <c r="G11" s="172">
        <v>8.7032999999999999E-2</v>
      </c>
      <c r="H11" s="247">
        <v>0.121</v>
      </c>
      <c r="I11" s="88">
        <v>0</v>
      </c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</row>
    <row r="12" spans="1:27" ht="12" x14ac:dyDescent="0.2">
      <c r="A12" s="43">
        <v>2</v>
      </c>
      <c r="B12" s="64">
        <v>1000000</v>
      </c>
      <c r="C12" s="45" t="s">
        <v>761</v>
      </c>
      <c r="D12" s="88">
        <v>0.11892</v>
      </c>
      <c r="E12" s="88">
        <v>0.21429999999999999</v>
      </c>
      <c r="F12" s="88">
        <v>0.14000000000000001</v>
      </c>
      <c r="G12" s="172">
        <v>0.09</v>
      </c>
      <c r="H12" s="232">
        <v>0.121</v>
      </c>
      <c r="I12" s="46"/>
      <c r="J12" s="46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 s="50" customFormat="1" ht="12" x14ac:dyDescent="0.2">
      <c r="A13" s="43">
        <v>3</v>
      </c>
      <c r="B13" s="65"/>
      <c r="C13" s="45"/>
      <c r="D13" s="88"/>
      <c r="E13" s="88"/>
      <c r="F13" s="88"/>
      <c r="G13" s="172"/>
      <c r="H13" s="172"/>
      <c r="I13" s="46"/>
      <c r="J13" s="46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 s="50" customFormat="1" ht="12" x14ac:dyDescent="0.2">
      <c r="A14" s="43">
        <v>4</v>
      </c>
      <c r="B14" s="44"/>
      <c r="C14" s="61"/>
      <c r="D14" s="47"/>
      <c r="E14" s="47"/>
      <c r="F14" s="46"/>
      <c r="G14" s="47"/>
      <c r="H14" s="47"/>
      <c r="I14" s="46"/>
      <c r="J14" s="46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 s="50" customFormat="1" ht="12" x14ac:dyDescent="0.2">
      <c r="A15" s="43">
        <v>5</v>
      </c>
      <c r="B15" s="65"/>
      <c r="C15" s="61"/>
      <c r="D15" s="47"/>
      <c r="E15" s="47"/>
      <c r="F15" s="46"/>
      <c r="G15" s="47"/>
      <c r="H15" s="47"/>
      <c r="I15" s="46"/>
      <c r="J15" s="46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 ht="12" x14ac:dyDescent="0.2">
      <c r="A16" s="43">
        <v>6</v>
      </c>
      <c r="B16" s="65"/>
      <c r="C16" s="61"/>
      <c r="D16" s="47"/>
      <c r="E16" s="47"/>
      <c r="F16" s="46"/>
      <c r="G16" s="47"/>
      <c r="H16" s="47"/>
      <c r="I16" s="46"/>
      <c r="J16" s="75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spans="1:27" ht="12" x14ac:dyDescent="0.2">
      <c r="A17" s="43">
        <v>7</v>
      </c>
      <c r="B17" s="65"/>
      <c r="C17" s="61"/>
      <c r="D17" s="47"/>
      <c r="E17" s="47"/>
      <c r="F17" s="46"/>
      <c r="G17" s="47"/>
      <c r="H17" s="47"/>
      <c r="I17" s="46"/>
      <c r="J17" s="75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spans="1:27" ht="12" x14ac:dyDescent="0.2">
      <c r="A18" s="43">
        <v>8</v>
      </c>
      <c r="B18" s="65"/>
      <c r="C18" s="61"/>
      <c r="D18" s="47"/>
      <c r="E18" s="47"/>
      <c r="F18" s="46"/>
      <c r="G18" s="47"/>
      <c r="H18" s="47"/>
      <c r="I18" s="46"/>
      <c r="J18" s="75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spans="1:27" ht="20.45" hidden="1" customHeight="1" x14ac:dyDescent="0.2">
      <c r="A19" s="43">
        <v>10</v>
      </c>
      <c r="B19" s="65"/>
      <c r="C19" s="61"/>
      <c r="D19" s="47"/>
      <c r="E19" s="47"/>
      <c r="F19" s="49"/>
      <c r="G19" s="47"/>
      <c r="H19" s="47"/>
      <c r="I19" s="49"/>
      <c r="J19" s="75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spans="1:27" ht="20.45" hidden="1" customHeight="1" x14ac:dyDescent="0.2">
      <c r="A20" s="43">
        <v>11</v>
      </c>
      <c r="B20" s="65"/>
      <c r="C20" s="61"/>
      <c r="D20" s="47"/>
      <c r="E20" s="47"/>
      <c r="F20" s="49"/>
      <c r="G20" s="47"/>
      <c r="H20" s="47"/>
      <c r="I20" s="49"/>
      <c r="J20" s="75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spans="1:27" ht="20.45" hidden="1" customHeight="1" x14ac:dyDescent="0.2">
      <c r="A21" s="43">
        <v>12</v>
      </c>
      <c r="B21" s="65"/>
      <c r="C21" s="61"/>
      <c r="D21" s="47"/>
      <c r="E21" s="47"/>
      <c r="F21" s="49"/>
      <c r="G21" s="47"/>
      <c r="H21" s="47"/>
      <c r="I21" s="49"/>
      <c r="J21" s="75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spans="1:27" ht="20.45" hidden="1" customHeight="1" x14ac:dyDescent="0.2">
      <c r="A22" s="43">
        <v>13</v>
      </c>
      <c r="B22" s="65"/>
      <c r="C22" s="61"/>
      <c r="D22" s="47"/>
      <c r="E22" s="47"/>
      <c r="F22" s="49"/>
      <c r="G22" s="47"/>
      <c r="H22" s="47"/>
      <c r="I22" s="49"/>
      <c r="J22" s="75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spans="1:27" ht="20.45" hidden="1" customHeight="1" x14ac:dyDescent="0.2">
      <c r="A23" s="52">
        <v>14</v>
      </c>
      <c r="B23" s="66"/>
      <c r="C23" s="61"/>
      <c r="D23" s="47"/>
      <c r="E23" s="47"/>
      <c r="F23" s="49"/>
      <c r="G23" s="47"/>
      <c r="H23" s="47"/>
      <c r="I23" s="49"/>
      <c r="J23" s="75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spans="1:27" ht="20.45" hidden="1" customHeight="1" x14ac:dyDescent="0.2">
      <c r="A24" s="52">
        <v>15</v>
      </c>
      <c r="B24" s="66"/>
      <c r="C24" s="61"/>
      <c r="D24" s="47"/>
      <c r="E24" s="47"/>
      <c r="F24" s="49"/>
      <c r="G24" s="47"/>
      <c r="H24" s="47"/>
      <c r="I24" s="49"/>
      <c r="J24" s="75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spans="1:27" ht="20.45" hidden="1" customHeight="1" x14ac:dyDescent="0.2">
      <c r="A25" s="52">
        <v>16</v>
      </c>
      <c r="B25" s="66"/>
      <c r="C25" s="61"/>
      <c r="D25" s="47"/>
      <c r="E25" s="47"/>
      <c r="F25" s="49"/>
      <c r="G25" s="47"/>
      <c r="H25" s="47"/>
      <c r="I25" s="49"/>
      <c r="J25" s="75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spans="1:27" ht="20.45" hidden="1" customHeight="1" x14ac:dyDescent="0.2">
      <c r="A26" s="52">
        <v>17</v>
      </c>
      <c r="B26" s="66"/>
      <c r="C26" s="61"/>
      <c r="D26" s="47"/>
      <c r="E26" s="47"/>
      <c r="F26" s="49"/>
      <c r="G26" s="47"/>
      <c r="H26" s="47"/>
      <c r="I26" s="49"/>
      <c r="J26" s="7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spans="1:27" ht="20.45" hidden="1" customHeight="1" x14ac:dyDescent="0.2">
      <c r="A27" s="52">
        <v>18</v>
      </c>
      <c r="B27" s="66"/>
      <c r="C27" s="61"/>
      <c r="D27" s="47"/>
      <c r="E27" s="47"/>
      <c r="F27" s="49"/>
      <c r="G27" s="47"/>
      <c r="H27" s="47"/>
      <c r="I27" s="49"/>
      <c r="J27" s="75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spans="1:27" ht="20.45" hidden="1" customHeight="1" x14ac:dyDescent="0.2">
      <c r="A28" s="52">
        <v>19</v>
      </c>
      <c r="B28" s="66"/>
      <c r="C28" s="61"/>
      <c r="D28" s="47"/>
      <c r="E28" s="47"/>
      <c r="F28" s="49"/>
      <c r="G28" s="47"/>
      <c r="H28" s="47"/>
      <c r="I28" s="49"/>
      <c r="J28" s="75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spans="1:27" ht="20.45" hidden="1" customHeight="1" x14ac:dyDescent="0.2">
      <c r="A29" s="52">
        <v>20</v>
      </c>
      <c r="B29" s="66"/>
      <c r="C29" s="61"/>
      <c r="D29" s="47"/>
      <c r="E29" s="47"/>
      <c r="F29" s="49"/>
      <c r="G29" s="47"/>
      <c r="H29" s="47"/>
      <c r="I29" s="49"/>
      <c r="J29" s="75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spans="1:27" ht="20.45" hidden="1" customHeight="1" x14ac:dyDescent="0.2">
      <c r="A30" s="52">
        <v>21</v>
      </c>
      <c r="B30" s="66"/>
      <c r="C30" s="61"/>
      <c r="D30" s="47"/>
      <c r="E30" s="47"/>
      <c r="F30" s="49"/>
      <c r="G30" s="47"/>
      <c r="H30" s="47"/>
      <c r="I30" s="49"/>
      <c r="J30" s="75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spans="1:27" ht="20.45" hidden="1" customHeight="1" x14ac:dyDescent="0.2">
      <c r="A31" s="52">
        <v>22</v>
      </c>
      <c r="B31" s="66"/>
      <c r="C31" s="61"/>
      <c r="D31" s="47"/>
      <c r="E31" s="47"/>
      <c r="F31" s="49"/>
      <c r="G31" s="47"/>
      <c r="H31" s="47"/>
      <c r="I31" s="49"/>
      <c r="J31" s="75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spans="1:27" ht="20.45" hidden="1" customHeight="1" x14ac:dyDescent="0.2">
      <c r="A32" s="52">
        <v>23</v>
      </c>
      <c r="B32" s="66"/>
      <c r="C32" s="61"/>
      <c r="D32" s="47"/>
      <c r="E32" s="47"/>
      <c r="F32" s="49"/>
      <c r="G32" s="47"/>
      <c r="H32" s="47"/>
      <c r="I32" s="49"/>
      <c r="J32" s="75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spans="1:27" ht="20.45" hidden="1" customHeight="1" x14ac:dyDescent="0.2">
      <c r="A33" s="52">
        <v>24</v>
      </c>
      <c r="B33" s="66"/>
      <c r="C33" s="61"/>
      <c r="D33" s="47"/>
      <c r="E33" s="47"/>
      <c r="F33" s="49"/>
      <c r="G33" s="47"/>
      <c r="H33" s="47"/>
      <c r="I33" s="49"/>
      <c r="J33" s="75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spans="1:27" ht="20.45" hidden="1" customHeight="1" x14ac:dyDescent="0.2">
      <c r="A34" s="52">
        <v>25</v>
      </c>
      <c r="B34" s="66"/>
      <c r="C34" s="61"/>
      <c r="D34" s="47"/>
      <c r="E34" s="47"/>
      <c r="F34" s="49"/>
      <c r="G34" s="47"/>
      <c r="H34" s="47"/>
      <c r="I34" s="49"/>
      <c r="J34" s="75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</row>
    <row r="35" spans="1:27" ht="20.45" hidden="1" customHeight="1" x14ac:dyDescent="0.2">
      <c r="A35" s="52">
        <v>26</v>
      </c>
      <c r="B35" s="66"/>
      <c r="C35" s="61"/>
      <c r="D35" s="47"/>
      <c r="E35" s="47"/>
      <c r="F35" s="49"/>
      <c r="G35" s="47"/>
      <c r="H35" s="47"/>
      <c r="I35" s="49"/>
      <c r="J35" s="75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</row>
    <row r="36" spans="1:27" ht="20.45" hidden="1" customHeight="1" x14ac:dyDescent="0.2">
      <c r="A36" s="52">
        <v>27</v>
      </c>
      <c r="B36" s="66"/>
      <c r="C36" s="61"/>
      <c r="D36" s="47"/>
      <c r="E36" s="47"/>
      <c r="F36" s="49"/>
      <c r="G36" s="47"/>
      <c r="H36" s="47"/>
      <c r="I36" s="49"/>
      <c r="J36" s="75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spans="1:27" ht="20.45" hidden="1" customHeight="1" x14ac:dyDescent="0.2">
      <c r="A37" s="52">
        <v>28</v>
      </c>
      <c r="B37" s="66"/>
      <c r="C37" s="61"/>
      <c r="D37" s="47"/>
      <c r="E37" s="47"/>
      <c r="F37" s="49"/>
      <c r="G37" s="47"/>
      <c r="H37" s="47"/>
      <c r="I37" s="49"/>
      <c r="J37" s="75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</row>
    <row r="38" spans="1:27" ht="20.45" hidden="1" customHeight="1" x14ac:dyDescent="0.2">
      <c r="A38" s="52">
        <v>29</v>
      </c>
      <c r="B38" s="66"/>
      <c r="C38" s="61"/>
      <c r="D38" s="47"/>
      <c r="E38" s="47"/>
      <c r="F38" s="49"/>
      <c r="G38" s="47"/>
      <c r="H38" s="47"/>
      <c r="I38" s="49"/>
      <c r="J38" s="75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</row>
    <row r="39" spans="1:27" ht="20.45" hidden="1" customHeight="1" x14ac:dyDescent="0.2">
      <c r="A39" s="52">
        <v>30</v>
      </c>
      <c r="B39" s="66"/>
      <c r="C39" s="61"/>
      <c r="D39" s="47"/>
      <c r="E39" s="47"/>
      <c r="F39" s="49"/>
      <c r="G39" s="47"/>
      <c r="H39" s="47"/>
      <c r="I39" s="49"/>
      <c r="J39" s="75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</row>
    <row r="40" spans="1:27" ht="20.45" hidden="1" customHeight="1" x14ac:dyDescent="0.2">
      <c r="A40" s="52">
        <v>31</v>
      </c>
      <c r="B40" s="66"/>
      <c r="C40" s="61"/>
      <c r="D40" s="47"/>
      <c r="E40" s="47"/>
      <c r="F40" s="49"/>
      <c r="G40" s="47"/>
      <c r="H40" s="47"/>
      <c r="I40" s="49"/>
      <c r="J40" s="75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</row>
    <row r="41" spans="1:27" ht="20.45" hidden="1" customHeight="1" x14ac:dyDescent="0.2">
      <c r="A41" s="52">
        <v>32</v>
      </c>
      <c r="B41" s="66"/>
      <c r="C41" s="61"/>
      <c r="D41" s="47"/>
      <c r="E41" s="47"/>
      <c r="F41" s="49"/>
      <c r="G41" s="47"/>
      <c r="H41" s="47"/>
      <c r="I41" s="49"/>
      <c r="J41" s="75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</row>
    <row r="42" spans="1:27" ht="12" hidden="1" x14ac:dyDescent="0.2">
      <c r="A42" s="52">
        <v>33</v>
      </c>
      <c r="B42" s="66"/>
      <c r="C42" s="61"/>
      <c r="D42" s="47"/>
      <c r="E42" s="47"/>
      <c r="F42" s="49"/>
      <c r="G42" s="47"/>
      <c r="H42" s="47"/>
      <c r="I42" s="49"/>
      <c r="J42" s="75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</row>
    <row r="43" spans="1:27" ht="12" x14ac:dyDescent="0.2">
      <c r="A43" s="52"/>
      <c r="B43" s="245">
        <v>900000</v>
      </c>
      <c r="C43" s="61"/>
      <c r="D43" s="244">
        <f>SUM(B11*D11)</f>
        <v>107028</v>
      </c>
      <c r="E43" s="241">
        <f>SUM(B11*E11)</f>
        <v>192870</v>
      </c>
      <c r="F43" s="243">
        <f>SUM(B11*F11)</f>
        <v>122490</v>
      </c>
      <c r="G43" s="244">
        <f>SUM(B11*G11)</f>
        <v>78329.7</v>
      </c>
      <c r="H43" s="248">
        <f>SUM(B11*H11)</f>
        <v>108900</v>
      </c>
      <c r="I43" s="49"/>
      <c r="J43" s="75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</row>
    <row r="44" spans="1:27" ht="24.75" customHeight="1" x14ac:dyDescent="0.2">
      <c r="A44" s="52" t="s">
        <v>23</v>
      </c>
      <c r="B44" s="246">
        <v>1000000</v>
      </c>
      <c r="C44" s="62"/>
      <c r="D44" s="249">
        <f>SUM(B12*D12)</f>
        <v>118920</v>
      </c>
      <c r="E44" s="242">
        <f>SUM(B12*E12)</f>
        <v>214300</v>
      </c>
      <c r="F44" s="53">
        <f>SUM(B12*F12)</f>
        <v>140000</v>
      </c>
      <c r="G44" s="53">
        <f>SUM(B12*G12)</f>
        <v>90000</v>
      </c>
      <c r="H44" s="53">
        <f>SUM(B12*H12)</f>
        <v>121000</v>
      </c>
      <c r="I44" s="53">
        <f>SUM(B11*I11)</f>
        <v>0</v>
      </c>
      <c r="J44" s="76"/>
      <c r="K44" s="55"/>
      <c r="L44" s="55"/>
      <c r="M44" s="55"/>
      <c r="N44" s="55"/>
      <c r="O44" s="55"/>
      <c r="P44" s="55"/>
      <c r="Q44" s="55"/>
      <c r="R44" s="55"/>
      <c r="S44" s="55"/>
      <c r="T44" s="54">
        <f>400*T11</f>
        <v>0</v>
      </c>
      <c r="U44" s="55"/>
      <c r="V44" s="55"/>
      <c r="W44" s="55"/>
      <c r="X44" s="55"/>
      <c r="Y44" s="55"/>
      <c r="Z44" s="55"/>
      <c r="AA44" s="55"/>
    </row>
    <row r="45" spans="1:27" ht="24.75" customHeight="1" x14ac:dyDescent="0.2">
      <c r="A45" s="235"/>
      <c r="B45" s="236"/>
      <c r="C45" s="237"/>
      <c r="D45" s="238"/>
      <c r="E45" s="238"/>
      <c r="F45" s="238"/>
      <c r="G45" s="238"/>
      <c r="H45" s="238"/>
      <c r="I45" s="238"/>
      <c r="J45" s="239"/>
      <c r="K45" s="240"/>
      <c r="L45" s="240"/>
      <c r="M45" s="240"/>
      <c r="N45" s="240"/>
      <c r="O45" s="240"/>
      <c r="P45" s="240"/>
      <c r="Q45" s="240"/>
      <c r="R45" s="240"/>
      <c r="S45" s="240"/>
      <c r="U45" s="240"/>
      <c r="V45" s="240"/>
      <c r="W45" s="240"/>
      <c r="X45" s="240"/>
      <c r="Y45" s="240"/>
      <c r="Z45" s="240"/>
      <c r="AA45" s="240"/>
    </row>
  </sheetData>
  <phoneticPr fontId="2" type="noConversion"/>
  <pageMargins left="0.25" right="0.25" top="0.75" bottom="0.75" header="0.3" footer="0.3"/>
  <pageSetup orientation="landscape" r:id="rId1"/>
  <headerFooter alignWithMargins="0">
    <oddFooter>&amp;LBids tabulated by Patricia Foy,CPO&amp;C&amp;P OF &amp;N&amp;R&amp;A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54" sqref="B54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3" style="56" customWidth="1"/>
    <col min="5" max="5" width="10.7109375" style="57" bestFit="1" customWidth="1"/>
    <col min="6" max="7" width="13.85546875" style="48" customWidth="1"/>
    <col min="8" max="8" width="12" style="48" customWidth="1"/>
    <col min="9" max="9" width="11" style="48" customWidth="1"/>
    <col min="10" max="10" width="12.28515625" style="48" customWidth="1"/>
    <col min="11" max="11" width="11" style="56" customWidth="1"/>
    <col min="12" max="12" width="16.42578125" style="77" customWidth="1"/>
    <col min="13" max="13" width="12.28515625" style="58" customWidth="1"/>
    <col min="14" max="41" width="14.7109375" style="58" customWidth="1"/>
    <col min="42" max="42" width="19.140625" style="58" customWidth="1"/>
    <col min="43" max="43" width="14.7109375" style="58" customWidth="1"/>
    <col min="44" max="16384" width="9.140625" style="48"/>
  </cols>
  <sheetData>
    <row r="1" spans="1:43" s="8" customFormat="1" ht="12" x14ac:dyDescent="0.2">
      <c r="A1" s="1" t="s">
        <v>0</v>
      </c>
      <c r="B1" s="2">
        <v>3450003580</v>
      </c>
      <c r="C1" s="59" t="s">
        <v>1</v>
      </c>
      <c r="D1" s="4">
        <v>40284</v>
      </c>
      <c r="E1" s="5">
        <v>0.6875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</row>
    <row r="2" spans="1:43" s="8" customFormat="1" ht="12" x14ac:dyDescent="0.2">
      <c r="A2" s="1" t="s">
        <v>2</v>
      </c>
      <c r="B2" s="2">
        <v>3450021057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8" customFormat="1" ht="12" x14ac:dyDescent="0.2">
      <c r="A3" s="1" t="s">
        <v>3</v>
      </c>
      <c r="B3" s="2" t="s">
        <v>67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s="17" customFormat="1" ht="12" x14ac:dyDescent="0.2">
      <c r="A5" s="13"/>
      <c r="B5" s="13"/>
      <c r="C5" s="15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</row>
    <row r="6" spans="1:43" s="20" customFormat="1" ht="60" x14ac:dyDescent="0.2">
      <c r="A6" s="18" t="s">
        <v>4</v>
      </c>
      <c r="B6" s="18"/>
      <c r="C6" s="15"/>
      <c r="D6" s="19" t="s">
        <v>68</v>
      </c>
      <c r="E6" s="19" t="s">
        <v>69</v>
      </c>
      <c r="F6" s="19" t="s">
        <v>70</v>
      </c>
      <c r="G6" s="19" t="s">
        <v>71</v>
      </c>
      <c r="H6" s="19" t="s">
        <v>72</v>
      </c>
      <c r="I6" s="19" t="s">
        <v>73</v>
      </c>
      <c r="J6" s="19" t="s">
        <v>74</v>
      </c>
      <c r="K6" s="19" t="s">
        <v>75</v>
      </c>
      <c r="L6" s="71" t="s">
        <v>76</v>
      </c>
      <c r="M6" s="19" t="s">
        <v>77</v>
      </c>
      <c r="N6" s="19" t="s">
        <v>78</v>
      </c>
      <c r="O6" s="19" t="s">
        <v>79</v>
      </c>
      <c r="P6" s="19" t="s">
        <v>80</v>
      </c>
      <c r="Q6" s="19" t="s">
        <v>81</v>
      </c>
      <c r="R6" s="19" t="s">
        <v>82</v>
      </c>
      <c r="S6" s="19" t="s">
        <v>83</v>
      </c>
      <c r="T6" s="19" t="s">
        <v>84</v>
      </c>
      <c r="U6" s="19" t="s">
        <v>85</v>
      </c>
      <c r="V6" s="19" t="s">
        <v>86</v>
      </c>
      <c r="W6" s="19" t="s">
        <v>87</v>
      </c>
      <c r="X6" s="19" t="s">
        <v>88</v>
      </c>
      <c r="Y6" s="19" t="s">
        <v>89</v>
      </c>
      <c r="Z6" s="19" t="s">
        <v>90</v>
      </c>
      <c r="AA6" s="19" t="s">
        <v>91</v>
      </c>
      <c r="AB6" s="19" t="s">
        <v>92</v>
      </c>
      <c r="AC6" s="19" t="s">
        <v>93</v>
      </c>
      <c r="AD6" s="19" t="s">
        <v>94</v>
      </c>
      <c r="AE6" s="19" t="s">
        <v>95</v>
      </c>
      <c r="AF6" s="19" t="s">
        <v>96</v>
      </c>
      <c r="AG6" s="19" t="s">
        <v>97</v>
      </c>
      <c r="AH6" s="19" t="s">
        <v>98</v>
      </c>
      <c r="AI6" s="19" t="s">
        <v>99</v>
      </c>
      <c r="AJ6" s="19" t="s">
        <v>100</v>
      </c>
      <c r="AK6" s="19" t="s">
        <v>101</v>
      </c>
      <c r="AL6" s="19" t="s">
        <v>102</v>
      </c>
      <c r="AM6" s="19" t="s">
        <v>103</v>
      </c>
      <c r="AN6" s="19" t="s">
        <v>104</v>
      </c>
      <c r="AO6" s="19" t="s">
        <v>105</v>
      </c>
      <c r="AP6" s="19" t="s">
        <v>106</v>
      </c>
      <c r="AQ6" s="19" t="s">
        <v>107</v>
      </c>
    </row>
    <row r="7" spans="1:43" s="26" customFormat="1" ht="15.75" customHeight="1" x14ac:dyDescent="0.2">
      <c r="A7" s="21" t="s">
        <v>5</v>
      </c>
      <c r="B7" s="21"/>
      <c r="C7" s="23"/>
      <c r="D7" s="23"/>
      <c r="E7" s="22"/>
      <c r="F7" s="22"/>
      <c r="G7" s="22"/>
      <c r="H7" s="22"/>
      <c r="I7" s="22"/>
      <c r="J7" s="22"/>
      <c r="K7" s="23"/>
      <c r="L7" s="72"/>
      <c r="M7" s="24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4">
        <v>40284</v>
      </c>
      <c r="AQ7" s="25"/>
    </row>
    <row r="8" spans="1:43" s="8" customFormat="1" ht="18" customHeight="1" x14ac:dyDescent="0.2">
      <c r="A8" s="27" t="s">
        <v>6</v>
      </c>
      <c r="B8" s="28"/>
      <c r="C8" s="30"/>
      <c r="D8" s="30"/>
      <c r="E8" s="31"/>
      <c r="F8" s="32"/>
      <c r="G8" s="32"/>
      <c r="H8" s="32"/>
      <c r="I8" s="33"/>
      <c r="J8" s="29"/>
      <c r="K8" s="30"/>
      <c r="L8" s="73"/>
      <c r="M8" s="34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34">
        <v>0.46319444444444446</v>
      </c>
      <c r="AQ8" s="25"/>
    </row>
    <row r="9" spans="1:43" s="8" customFormat="1" ht="43.5" customHeight="1" x14ac:dyDescent="0.2">
      <c r="A9" s="27" t="s">
        <v>7</v>
      </c>
      <c r="B9" s="28"/>
      <c r="C9" s="30"/>
      <c r="D9" s="35"/>
      <c r="E9" s="36"/>
      <c r="F9" s="27"/>
      <c r="G9" s="27"/>
      <c r="H9" s="27"/>
      <c r="I9" s="27"/>
      <c r="J9" s="27"/>
      <c r="K9" s="35"/>
      <c r="L9" s="78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79" t="s">
        <v>142</v>
      </c>
      <c r="AQ9" s="37"/>
    </row>
    <row r="10" spans="1:43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74" t="s">
        <v>20</v>
      </c>
      <c r="P10" s="41" t="s">
        <v>22</v>
      </c>
      <c r="Q10" s="41" t="s">
        <v>55</v>
      </c>
      <c r="R10" s="74" t="s">
        <v>56</v>
      </c>
      <c r="S10" s="41" t="s">
        <v>57</v>
      </c>
      <c r="T10" s="41" t="s">
        <v>58</v>
      </c>
      <c r="U10" s="74" t="s">
        <v>59</v>
      </c>
      <c r="V10" s="41" t="s">
        <v>60</v>
      </c>
      <c r="W10" s="41" t="s">
        <v>61</v>
      </c>
      <c r="X10" s="74" t="s">
        <v>62</v>
      </c>
      <c r="Y10" s="41" t="s">
        <v>63</v>
      </c>
      <c r="Z10" s="41" t="s">
        <v>64</v>
      </c>
      <c r="AA10" s="74" t="s">
        <v>65</v>
      </c>
      <c r="AB10" s="41" t="s">
        <v>66</v>
      </c>
      <c r="AC10" s="41" t="s">
        <v>108</v>
      </c>
      <c r="AD10" s="74" t="s">
        <v>109</v>
      </c>
      <c r="AE10" s="41" t="s">
        <v>110</v>
      </c>
      <c r="AF10" s="41" t="s">
        <v>111</v>
      </c>
      <c r="AG10" s="74" t="s">
        <v>112</v>
      </c>
      <c r="AH10" s="41" t="s">
        <v>113</v>
      </c>
      <c r="AI10" s="41" t="s">
        <v>114</v>
      </c>
      <c r="AJ10" s="74" t="s">
        <v>115</v>
      </c>
      <c r="AK10" s="41" t="s">
        <v>116</v>
      </c>
      <c r="AL10" s="41" t="s">
        <v>117</v>
      </c>
      <c r="AM10" s="74" t="s">
        <v>118</v>
      </c>
      <c r="AN10" s="41" t="s">
        <v>119</v>
      </c>
      <c r="AO10" s="41" t="s">
        <v>120</v>
      </c>
      <c r="AP10" s="74" t="s">
        <v>121</v>
      </c>
      <c r="AQ10" s="41" t="s">
        <v>122</v>
      </c>
    </row>
    <row r="11" spans="1:43" ht="36" x14ac:dyDescent="0.2">
      <c r="A11" s="43">
        <v>1</v>
      </c>
      <c r="B11" s="44" t="s">
        <v>123</v>
      </c>
      <c r="C11" s="45" t="s">
        <v>124</v>
      </c>
      <c r="D11" s="46" t="s">
        <v>53</v>
      </c>
      <c r="E11" s="46" t="s">
        <v>53</v>
      </c>
      <c r="F11" s="46" t="s">
        <v>53</v>
      </c>
      <c r="G11" s="46" t="s">
        <v>53</v>
      </c>
      <c r="H11" s="46" t="s">
        <v>53</v>
      </c>
      <c r="I11" s="46" t="s">
        <v>53</v>
      </c>
      <c r="J11" s="46" t="s">
        <v>53</v>
      </c>
      <c r="K11" s="46" t="s">
        <v>53</v>
      </c>
      <c r="L11" s="46" t="s">
        <v>53</v>
      </c>
      <c r="M11" s="46" t="s">
        <v>53</v>
      </c>
      <c r="N11" s="46" t="s">
        <v>53</v>
      </c>
      <c r="O11" s="46" t="s">
        <v>53</v>
      </c>
      <c r="P11" s="46" t="s">
        <v>53</v>
      </c>
      <c r="Q11" s="46" t="s">
        <v>53</v>
      </c>
      <c r="R11" s="46" t="s">
        <v>53</v>
      </c>
      <c r="S11" s="46" t="s">
        <v>53</v>
      </c>
      <c r="T11" s="46" t="s">
        <v>53</v>
      </c>
      <c r="U11" s="46" t="s">
        <v>53</v>
      </c>
      <c r="V11" s="46" t="s">
        <v>53</v>
      </c>
      <c r="W11" s="46" t="s">
        <v>53</v>
      </c>
      <c r="X11" s="46" t="s">
        <v>53</v>
      </c>
      <c r="Y11" s="46" t="s">
        <v>53</v>
      </c>
      <c r="Z11" s="46" t="s">
        <v>53</v>
      </c>
      <c r="AA11" s="46" t="s">
        <v>53</v>
      </c>
      <c r="AB11" s="46" t="s">
        <v>53</v>
      </c>
      <c r="AC11" s="46" t="s">
        <v>53</v>
      </c>
      <c r="AD11" s="46" t="s">
        <v>53</v>
      </c>
      <c r="AE11" s="46" t="s">
        <v>53</v>
      </c>
      <c r="AF11" s="46" t="s">
        <v>53</v>
      </c>
      <c r="AG11" s="46" t="s">
        <v>53</v>
      </c>
      <c r="AH11" s="46" t="s">
        <v>53</v>
      </c>
      <c r="AI11" s="46" t="s">
        <v>53</v>
      </c>
      <c r="AJ11" s="46" t="s">
        <v>53</v>
      </c>
      <c r="AK11" s="46" t="s">
        <v>53</v>
      </c>
      <c r="AL11" s="46" t="s">
        <v>53</v>
      </c>
      <c r="AM11" s="46" t="s">
        <v>53</v>
      </c>
      <c r="AN11" s="46" t="s">
        <v>53</v>
      </c>
      <c r="AO11" s="46" t="s">
        <v>53</v>
      </c>
      <c r="AP11" s="80">
        <v>646.88</v>
      </c>
      <c r="AQ11" s="46" t="s">
        <v>53</v>
      </c>
    </row>
    <row r="12" spans="1:43" ht="12" x14ac:dyDescent="0.2">
      <c r="A12" s="43">
        <v>2</v>
      </c>
      <c r="B12" s="64" t="s">
        <v>143</v>
      </c>
      <c r="C12" s="61" t="s">
        <v>144</v>
      </c>
      <c r="D12" s="46"/>
      <c r="E12" s="47"/>
      <c r="F12" s="47"/>
      <c r="G12" s="47"/>
      <c r="H12" s="47"/>
      <c r="I12" s="47"/>
      <c r="J12" s="47"/>
      <c r="K12" s="46"/>
      <c r="L12" s="46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81">
        <v>70</v>
      </c>
      <c r="AQ12" s="47"/>
    </row>
    <row r="13" spans="1:43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6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</row>
    <row r="14" spans="1:43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6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</row>
    <row r="17" spans="1:43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</row>
    <row r="18" spans="1:43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</row>
    <row r="19" spans="1:43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</row>
    <row r="20" spans="1:43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</row>
    <row r="21" spans="1:43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</row>
    <row r="22" spans="1:43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</row>
    <row r="23" spans="1:43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</row>
    <row r="24" spans="1:43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</row>
    <row r="25" spans="1:43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</row>
    <row r="26" spans="1:43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</row>
    <row r="27" spans="1:43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</row>
    <row r="28" spans="1:43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</row>
    <row r="29" spans="1:43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</row>
    <row r="30" spans="1:43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</row>
    <row r="31" spans="1:43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</row>
    <row r="32" spans="1:43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</row>
    <row r="33" spans="1:43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</row>
    <row r="34" spans="1:43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</row>
    <row r="35" spans="1:43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</row>
    <row r="36" spans="1:43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</row>
    <row r="37" spans="1:43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</row>
    <row r="38" spans="1:43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</row>
    <row r="39" spans="1:43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</row>
    <row r="40" spans="1:43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</row>
    <row r="41" spans="1:43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</row>
    <row r="42" spans="1:43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</row>
    <row r="43" spans="1:43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</row>
    <row r="44" spans="1:43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/>
      <c r="J44" s="54"/>
      <c r="K44" s="53"/>
      <c r="L44" s="76"/>
      <c r="M44" s="54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82">
        <f>AP11*57+AP12*2</f>
        <v>37012.159999999996</v>
      </c>
      <c r="AQ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11" sqref="D11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0.7109375" style="56" bestFit="1" customWidth="1"/>
    <col min="5" max="5" width="10.7109375" style="57" bestFit="1" customWidth="1"/>
    <col min="6" max="7" width="13.85546875" style="48" customWidth="1"/>
    <col min="8" max="8" width="12" style="48" customWidth="1"/>
    <col min="9" max="9" width="11" style="48" customWidth="1"/>
    <col min="10" max="10" width="12.28515625" style="48" customWidth="1"/>
    <col min="11" max="11" width="12.7109375" style="56" customWidth="1"/>
    <col min="12" max="12" width="16.42578125" style="77" customWidth="1"/>
    <col min="13" max="13" width="12.28515625" style="58" customWidth="1"/>
    <col min="14" max="16" width="14.7109375" style="58" customWidth="1"/>
    <col min="17" max="43" width="14.7109375" style="58" hidden="1" customWidth="1"/>
    <col min="44" max="16384" width="9.140625" style="48"/>
  </cols>
  <sheetData>
    <row r="1" spans="1:43" s="8" customFormat="1" ht="12" x14ac:dyDescent="0.2">
      <c r="A1" s="1" t="s">
        <v>0</v>
      </c>
      <c r="B1" s="2">
        <v>3450003587</v>
      </c>
      <c r="C1" s="59" t="s">
        <v>1</v>
      </c>
      <c r="D1" s="4">
        <v>40296</v>
      </c>
      <c r="E1" s="5">
        <v>0.6875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</row>
    <row r="2" spans="1:43" s="8" customFormat="1" ht="12" x14ac:dyDescent="0.2">
      <c r="A2" s="1" t="s">
        <v>2</v>
      </c>
      <c r="B2" s="2">
        <v>3450021314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8" customFormat="1" ht="12" x14ac:dyDescent="0.2">
      <c r="A3" s="1" t="s">
        <v>3</v>
      </c>
      <c r="B3" s="2" t="s">
        <v>125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s="17" customFormat="1" ht="12" x14ac:dyDescent="0.2">
      <c r="A5" s="13"/>
      <c r="B5" s="13"/>
      <c r="C5" s="15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</row>
    <row r="6" spans="1:43" s="20" customFormat="1" ht="48" x14ac:dyDescent="0.2">
      <c r="A6" s="18" t="s">
        <v>4</v>
      </c>
      <c r="B6" s="18"/>
      <c r="C6" s="15"/>
      <c r="D6" s="19" t="s">
        <v>126</v>
      </c>
      <c r="E6" s="19" t="s">
        <v>127</v>
      </c>
      <c r="F6" s="19" t="s">
        <v>128</v>
      </c>
      <c r="G6" s="19" t="s">
        <v>129</v>
      </c>
      <c r="H6" s="19" t="s">
        <v>130</v>
      </c>
      <c r="I6" s="19" t="s">
        <v>131</v>
      </c>
      <c r="J6" s="19" t="s">
        <v>132</v>
      </c>
      <c r="K6" s="19" t="s">
        <v>133</v>
      </c>
      <c r="L6" s="71" t="s">
        <v>134</v>
      </c>
      <c r="M6" s="19" t="s">
        <v>135</v>
      </c>
      <c r="N6" s="19" t="s">
        <v>136</v>
      </c>
      <c r="O6" s="19" t="s">
        <v>137</v>
      </c>
      <c r="P6" s="19" t="s">
        <v>138</v>
      </c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</row>
    <row r="7" spans="1:43" s="26" customFormat="1" ht="15.75" customHeight="1" x14ac:dyDescent="0.2">
      <c r="A7" s="21" t="s">
        <v>5</v>
      </c>
      <c r="B7" s="21"/>
      <c r="C7" s="23"/>
      <c r="D7" s="23"/>
      <c r="E7" s="22"/>
      <c r="F7" s="22"/>
      <c r="G7" s="22"/>
      <c r="H7" s="22"/>
      <c r="I7" s="22"/>
      <c r="J7" s="22"/>
      <c r="K7" s="23"/>
      <c r="L7" s="72"/>
      <c r="M7" s="24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</row>
    <row r="8" spans="1:43" s="8" customFormat="1" ht="18" customHeight="1" x14ac:dyDescent="0.2">
      <c r="A8" s="27" t="s">
        <v>6</v>
      </c>
      <c r="B8" s="28"/>
      <c r="C8" s="30"/>
      <c r="D8" s="30"/>
      <c r="E8" s="31"/>
      <c r="F8" s="32"/>
      <c r="G8" s="32"/>
      <c r="H8" s="32"/>
      <c r="I8" s="33"/>
      <c r="J8" s="29"/>
      <c r="K8" s="30"/>
      <c r="L8" s="73"/>
      <c r="M8" s="34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s="8" customFormat="1" ht="43.5" customHeight="1" x14ac:dyDescent="0.2">
      <c r="A9" s="27" t="s">
        <v>7</v>
      </c>
      <c r="B9" s="28"/>
      <c r="C9" s="30"/>
      <c r="D9" s="35"/>
      <c r="E9" s="36"/>
      <c r="F9" s="27"/>
      <c r="G9" s="27"/>
      <c r="H9" s="27"/>
      <c r="I9" s="27"/>
      <c r="J9" s="27"/>
      <c r="K9" s="35"/>
      <c r="L9" s="78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</row>
    <row r="10" spans="1:43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74" t="s">
        <v>20</v>
      </c>
      <c r="P10" s="41" t="s">
        <v>22</v>
      </c>
      <c r="Q10" s="41"/>
      <c r="R10" s="74"/>
      <c r="S10" s="41"/>
      <c r="T10" s="41"/>
      <c r="U10" s="74"/>
      <c r="V10" s="41"/>
      <c r="W10" s="41"/>
      <c r="X10" s="74"/>
      <c r="Y10" s="41"/>
      <c r="Z10" s="41"/>
      <c r="AA10" s="74"/>
      <c r="AB10" s="41"/>
      <c r="AC10" s="41"/>
      <c r="AD10" s="74"/>
      <c r="AE10" s="41"/>
      <c r="AF10" s="41"/>
      <c r="AG10" s="74"/>
      <c r="AH10" s="41"/>
      <c r="AI10" s="41"/>
      <c r="AJ10" s="74"/>
      <c r="AK10" s="41"/>
      <c r="AL10" s="41"/>
      <c r="AM10" s="74"/>
      <c r="AN10" s="41"/>
      <c r="AO10" s="41"/>
      <c r="AP10" s="74"/>
      <c r="AQ10" s="41"/>
    </row>
    <row r="11" spans="1:43" ht="17.25" customHeight="1" x14ac:dyDescent="0.2">
      <c r="A11" s="43">
        <v>1</v>
      </c>
      <c r="B11" s="44" t="s">
        <v>25</v>
      </c>
      <c r="C11" s="45" t="s">
        <v>139</v>
      </c>
      <c r="D11" s="46"/>
      <c r="E11" s="46"/>
      <c r="F11" s="46"/>
      <c r="G11" s="47"/>
      <c r="H11" s="47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</row>
    <row r="12" spans="1:43" ht="12" x14ac:dyDescent="0.2">
      <c r="A12" s="43">
        <v>2</v>
      </c>
      <c r="B12" s="64"/>
      <c r="C12" s="61"/>
      <c r="D12" s="46"/>
      <c r="E12" s="47"/>
      <c r="F12" s="47"/>
      <c r="G12" s="47"/>
      <c r="H12" s="47"/>
      <c r="I12" s="47"/>
      <c r="J12" s="47"/>
      <c r="K12" s="46"/>
      <c r="L12" s="46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6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</row>
    <row r="14" spans="1:43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6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</row>
    <row r="17" spans="1:43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</row>
    <row r="18" spans="1:43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</row>
    <row r="19" spans="1:43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</row>
    <row r="20" spans="1:43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</row>
    <row r="21" spans="1:43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</row>
    <row r="22" spans="1:43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</row>
    <row r="23" spans="1:43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</row>
    <row r="24" spans="1:43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</row>
    <row r="25" spans="1:43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</row>
    <row r="26" spans="1:43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</row>
    <row r="27" spans="1:43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</row>
    <row r="28" spans="1:43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</row>
    <row r="29" spans="1:43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</row>
    <row r="30" spans="1:43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</row>
    <row r="31" spans="1:43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</row>
    <row r="32" spans="1:43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</row>
    <row r="33" spans="1:43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</row>
    <row r="34" spans="1:43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</row>
    <row r="35" spans="1:43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</row>
    <row r="36" spans="1:43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</row>
    <row r="37" spans="1:43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</row>
    <row r="38" spans="1:43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</row>
    <row r="39" spans="1:43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</row>
    <row r="40" spans="1:43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</row>
    <row r="41" spans="1:43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</row>
    <row r="42" spans="1:43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</row>
    <row r="43" spans="1:43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</row>
    <row r="44" spans="1:43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/>
      <c r="J44" s="54"/>
      <c r="K44" s="53"/>
      <c r="L44" s="76"/>
      <c r="M44" s="54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zoomScaleNormal="10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B16" sqref="B16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0.7109375" style="56" bestFit="1" customWidth="1"/>
    <col min="5" max="5" width="13" style="57" customWidth="1"/>
    <col min="6" max="7" width="13.85546875" style="48" customWidth="1"/>
    <col min="8" max="8" width="12" style="48" customWidth="1"/>
    <col min="9" max="9" width="13.7109375" style="48" customWidth="1"/>
    <col min="10" max="10" width="13" style="48" customWidth="1"/>
    <col min="11" max="11" width="13.5703125" style="56" customWidth="1"/>
    <col min="12" max="12" width="16.42578125" style="77" customWidth="1"/>
    <col min="13" max="13" width="12.28515625" style="58" customWidth="1"/>
    <col min="14" max="43" width="14.7109375" style="58" hidden="1" customWidth="1"/>
    <col min="44" max="16384" width="9.140625" style="48"/>
  </cols>
  <sheetData>
    <row r="1" spans="1:43" s="8" customFormat="1" ht="12" x14ac:dyDescent="0.2">
      <c r="A1" s="1" t="s">
        <v>0</v>
      </c>
      <c r="B1" s="2">
        <v>3450003588</v>
      </c>
      <c r="C1" s="59" t="s">
        <v>1</v>
      </c>
      <c r="D1" s="4">
        <v>43950</v>
      </c>
      <c r="E1" s="5">
        <v>0.6875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</row>
    <row r="2" spans="1:43" s="8" customFormat="1" ht="12" x14ac:dyDescent="0.2">
      <c r="A2" s="1" t="s">
        <v>2</v>
      </c>
      <c r="B2" s="2">
        <v>3450021486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8" customFormat="1" ht="12" x14ac:dyDescent="0.2">
      <c r="A3" s="1" t="s">
        <v>3</v>
      </c>
      <c r="B3" s="2" t="s">
        <v>145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s="17" customFormat="1" ht="12" x14ac:dyDescent="0.2">
      <c r="A5" s="13"/>
      <c r="B5" s="13"/>
      <c r="C5" s="15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</row>
    <row r="6" spans="1:43" s="20" customFormat="1" ht="48" x14ac:dyDescent="0.2">
      <c r="A6" s="18" t="s">
        <v>4</v>
      </c>
      <c r="B6" s="18"/>
      <c r="C6" s="15"/>
      <c r="D6" s="19" t="s">
        <v>146</v>
      </c>
      <c r="E6" s="19" t="s">
        <v>147</v>
      </c>
      <c r="F6" s="19" t="s">
        <v>148</v>
      </c>
      <c r="G6" s="19" t="s">
        <v>149</v>
      </c>
      <c r="H6" s="19" t="s">
        <v>150</v>
      </c>
      <c r="I6" s="19" t="s">
        <v>151</v>
      </c>
      <c r="J6" s="19" t="s">
        <v>152</v>
      </c>
      <c r="K6" s="19" t="s">
        <v>153</v>
      </c>
      <c r="L6" s="71" t="s">
        <v>154</v>
      </c>
      <c r="M6" s="19" t="s">
        <v>155</v>
      </c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</row>
    <row r="7" spans="1:43" s="26" customFormat="1" ht="15.75" customHeight="1" x14ac:dyDescent="0.2">
      <c r="A7" s="21" t="s">
        <v>5</v>
      </c>
      <c r="B7" s="21"/>
      <c r="C7" s="23"/>
      <c r="D7" s="23"/>
      <c r="E7" s="22"/>
      <c r="F7" s="22"/>
      <c r="G7" s="22"/>
      <c r="H7" s="22"/>
      <c r="I7" s="22"/>
      <c r="J7" s="22"/>
      <c r="K7" s="23"/>
      <c r="L7" s="72"/>
      <c r="M7" s="24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</row>
    <row r="8" spans="1:43" s="8" customFormat="1" ht="18" customHeight="1" x14ac:dyDescent="0.2">
      <c r="A8" s="27" t="s">
        <v>6</v>
      </c>
      <c r="B8" s="28"/>
      <c r="C8" s="30"/>
      <c r="D8" s="30"/>
      <c r="E8" s="31"/>
      <c r="F8" s="32"/>
      <c r="G8" s="32"/>
      <c r="H8" s="32"/>
      <c r="I8" s="33"/>
      <c r="J8" s="29"/>
      <c r="K8" s="30"/>
      <c r="L8" s="73"/>
      <c r="M8" s="34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s="8" customFormat="1" ht="43.5" customHeight="1" x14ac:dyDescent="0.2">
      <c r="A9" s="27" t="s">
        <v>7</v>
      </c>
      <c r="B9" s="28"/>
      <c r="C9" s="30"/>
      <c r="D9" s="35"/>
      <c r="E9" s="36"/>
      <c r="F9" s="27"/>
      <c r="G9" s="27"/>
      <c r="H9" s="27"/>
      <c r="I9" s="27"/>
      <c r="J9" s="27"/>
      <c r="K9" s="35"/>
      <c r="L9" s="78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</row>
    <row r="10" spans="1:43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74" t="s">
        <v>20</v>
      </c>
      <c r="P10" s="41" t="s">
        <v>22</v>
      </c>
      <c r="Q10" s="41"/>
      <c r="R10" s="74"/>
      <c r="S10" s="41"/>
      <c r="T10" s="41"/>
      <c r="U10" s="74"/>
      <c r="V10" s="41"/>
      <c r="W10" s="41"/>
      <c r="X10" s="74"/>
      <c r="Y10" s="41"/>
      <c r="Z10" s="41"/>
      <c r="AA10" s="74"/>
      <c r="AB10" s="41"/>
      <c r="AC10" s="41"/>
      <c r="AD10" s="74"/>
      <c r="AE10" s="41"/>
      <c r="AF10" s="41"/>
      <c r="AG10" s="74"/>
      <c r="AH10" s="41"/>
      <c r="AI10" s="41"/>
      <c r="AJ10" s="74"/>
      <c r="AK10" s="41"/>
      <c r="AL10" s="41"/>
      <c r="AM10" s="74"/>
      <c r="AN10" s="41"/>
      <c r="AO10" s="41"/>
      <c r="AP10" s="74"/>
      <c r="AQ10" s="41"/>
    </row>
    <row r="11" spans="1:43" ht="24" x14ac:dyDescent="0.2">
      <c r="A11" s="43">
        <v>1</v>
      </c>
      <c r="B11" s="44" t="s">
        <v>25</v>
      </c>
      <c r="C11" s="45" t="s">
        <v>156</v>
      </c>
      <c r="D11" s="46"/>
      <c r="E11" s="46"/>
      <c r="F11" s="46"/>
      <c r="G11" s="47"/>
      <c r="H11" s="47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</row>
    <row r="12" spans="1:43" ht="12" x14ac:dyDescent="0.2">
      <c r="A12" s="43">
        <v>2</v>
      </c>
      <c r="B12" s="64"/>
      <c r="C12" s="61"/>
      <c r="D12" s="46"/>
      <c r="E12" s="47"/>
      <c r="F12" s="47"/>
      <c r="G12" s="47"/>
      <c r="H12" s="47"/>
      <c r="I12" s="47"/>
      <c r="J12" s="47"/>
      <c r="K12" s="46"/>
      <c r="L12" s="46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6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</row>
    <row r="14" spans="1:43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6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</row>
    <row r="17" spans="1:43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</row>
    <row r="18" spans="1:43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</row>
    <row r="19" spans="1:43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</row>
    <row r="20" spans="1:43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</row>
    <row r="21" spans="1:43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</row>
    <row r="22" spans="1:43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</row>
    <row r="23" spans="1:43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</row>
    <row r="24" spans="1:43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</row>
    <row r="25" spans="1:43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</row>
    <row r="26" spans="1:43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</row>
    <row r="27" spans="1:43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</row>
    <row r="28" spans="1:43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</row>
    <row r="29" spans="1:43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</row>
    <row r="30" spans="1:43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</row>
    <row r="31" spans="1:43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</row>
    <row r="32" spans="1:43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</row>
    <row r="33" spans="1:43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</row>
    <row r="34" spans="1:43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</row>
    <row r="35" spans="1:43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</row>
    <row r="36" spans="1:43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</row>
    <row r="37" spans="1:43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</row>
    <row r="38" spans="1:43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</row>
    <row r="39" spans="1:43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</row>
    <row r="40" spans="1:43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</row>
    <row r="41" spans="1:43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</row>
    <row r="42" spans="1:43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</row>
    <row r="43" spans="1:43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</row>
    <row r="44" spans="1:43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/>
      <c r="J44" s="54"/>
      <c r="K44" s="53"/>
      <c r="L44" s="76"/>
      <c r="M44" s="54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9" sqref="H9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0.7109375" style="56" bestFit="1" customWidth="1"/>
    <col min="5" max="5" width="13" style="57" customWidth="1"/>
    <col min="6" max="7" width="13.85546875" style="48" customWidth="1"/>
    <col min="8" max="8" width="12" style="48" customWidth="1"/>
    <col min="9" max="9" width="13.7109375" style="48" customWidth="1"/>
    <col min="10" max="10" width="13" style="48" customWidth="1"/>
    <col min="11" max="11" width="13.5703125" style="56" customWidth="1"/>
    <col min="12" max="28" width="14.7109375" style="58" hidden="1" customWidth="1"/>
    <col min="29" max="16384" width="9.140625" style="48"/>
  </cols>
  <sheetData>
    <row r="1" spans="1:28" s="8" customFormat="1" ht="12" x14ac:dyDescent="0.2">
      <c r="A1" s="1" t="s">
        <v>0</v>
      </c>
      <c r="B1" s="2">
        <v>3450003756</v>
      </c>
      <c r="C1" s="59" t="s">
        <v>1</v>
      </c>
      <c r="D1" s="4">
        <v>40697</v>
      </c>
      <c r="E1" s="5">
        <v>0.6875</v>
      </c>
      <c r="F1" s="1"/>
      <c r="G1" s="6"/>
      <c r="H1" s="1"/>
      <c r="I1" s="1"/>
      <c r="J1" s="1"/>
      <c r="K1" s="6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8" customFormat="1" ht="12" x14ac:dyDescent="0.2">
      <c r="A2" s="1" t="s">
        <v>2</v>
      </c>
      <c r="B2" s="2">
        <v>3450023579</v>
      </c>
      <c r="C2" s="10"/>
      <c r="D2" s="10"/>
      <c r="E2" s="11"/>
      <c r="F2" s="1"/>
      <c r="G2" s="1"/>
      <c r="H2" s="1"/>
      <c r="I2" s="1"/>
      <c r="J2" s="1"/>
      <c r="K2" s="6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8" customFormat="1" ht="12" x14ac:dyDescent="0.2">
      <c r="A3" s="1" t="s">
        <v>3</v>
      </c>
      <c r="B3" s="2" t="s">
        <v>708</v>
      </c>
      <c r="C3" s="10"/>
      <c r="D3" s="10"/>
      <c r="E3" s="3"/>
      <c r="F3" s="1"/>
      <c r="G3" s="1"/>
      <c r="H3" s="1"/>
      <c r="I3" s="1"/>
      <c r="J3" s="1"/>
      <c r="K3" s="68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17" customFormat="1" ht="12" x14ac:dyDescent="0.2">
      <c r="A5" s="13"/>
      <c r="B5" s="13"/>
      <c r="C5" s="15"/>
      <c r="D5" s="15"/>
      <c r="E5" s="14"/>
      <c r="F5" s="14"/>
      <c r="G5" s="14"/>
      <c r="H5" s="14"/>
      <c r="I5" s="14"/>
      <c r="J5" s="14"/>
      <c r="K5" s="1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s="20" customFormat="1" ht="36" x14ac:dyDescent="0.2">
      <c r="A6" s="18" t="s">
        <v>4</v>
      </c>
      <c r="B6" s="18"/>
      <c r="C6" s="15"/>
      <c r="D6" s="19" t="s">
        <v>709</v>
      </c>
      <c r="E6" s="19" t="s">
        <v>710</v>
      </c>
      <c r="F6" s="19" t="s">
        <v>711</v>
      </c>
      <c r="G6" s="19" t="s">
        <v>712</v>
      </c>
      <c r="H6" s="19" t="s">
        <v>713</v>
      </c>
      <c r="I6" s="19" t="s">
        <v>714</v>
      </c>
      <c r="J6" s="19" t="s">
        <v>158</v>
      </c>
      <c r="K6" s="19" t="s">
        <v>716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s="26" customFormat="1" ht="15.75" customHeight="1" x14ac:dyDescent="0.2">
      <c r="A7" s="21" t="s">
        <v>5</v>
      </c>
      <c r="B7" s="21"/>
      <c r="C7" s="23"/>
      <c r="D7" s="23"/>
      <c r="E7" s="22"/>
      <c r="F7" s="22"/>
      <c r="G7" s="22"/>
      <c r="H7" s="22">
        <v>40697</v>
      </c>
      <c r="I7" s="22"/>
      <c r="J7" s="22"/>
      <c r="K7" s="23">
        <v>40696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</row>
    <row r="8" spans="1:28" s="8" customFormat="1" ht="18" customHeight="1" x14ac:dyDescent="0.2">
      <c r="A8" s="27" t="s">
        <v>6</v>
      </c>
      <c r="B8" s="28"/>
      <c r="C8" s="30"/>
      <c r="D8" s="30"/>
      <c r="E8" s="31"/>
      <c r="F8" s="32"/>
      <c r="G8" s="32"/>
      <c r="H8" s="32">
        <v>0.43611111111111112</v>
      </c>
      <c r="I8" s="33"/>
      <c r="J8" s="29"/>
      <c r="K8" s="30" t="s">
        <v>717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</row>
    <row r="9" spans="1:28" s="8" customFormat="1" ht="43.5" customHeight="1" x14ac:dyDescent="0.2">
      <c r="A9" s="27" t="s">
        <v>7</v>
      </c>
      <c r="B9" s="28"/>
      <c r="C9" s="30"/>
      <c r="D9" s="35"/>
      <c r="E9" s="36"/>
      <c r="F9" s="27"/>
      <c r="G9" s="27"/>
      <c r="H9" s="27"/>
      <c r="I9" s="27"/>
      <c r="J9" s="27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</row>
    <row r="10" spans="1:28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/>
      <c r="M10" s="41"/>
      <c r="N10" s="41"/>
      <c r="O10" s="74"/>
      <c r="P10" s="41"/>
      <c r="Q10" s="41"/>
      <c r="R10" s="74"/>
      <c r="S10" s="41"/>
      <c r="T10" s="41"/>
      <c r="U10" s="74"/>
      <c r="V10" s="41"/>
      <c r="W10" s="41"/>
      <c r="X10" s="74"/>
      <c r="Y10" s="41"/>
      <c r="Z10" s="41"/>
      <c r="AA10" s="74"/>
      <c r="AB10" s="41"/>
    </row>
    <row r="11" spans="1:28" ht="24" x14ac:dyDescent="0.2">
      <c r="A11" s="43">
        <v>1</v>
      </c>
      <c r="B11" s="44" t="s">
        <v>715</v>
      </c>
      <c r="C11" s="45" t="s">
        <v>157</v>
      </c>
      <c r="D11" s="46"/>
      <c r="E11" s="46"/>
      <c r="F11" s="46"/>
      <c r="G11" s="47"/>
      <c r="H11" s="47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</row>
    <row r="12" spans="1:28" ht="12" x14ac:dyDescent="0.2">
      <c r="A12" s="43">
        <v>2</v>
      </c>
      <c r="B12" s="64"/>
      <c r="C12" s="61"/>
      <c r="D12" s="46"/>
      <c r="E12" s="47"/>
      <c r="F12" s="47"/>
      <c r="G12" s="47"/>
      <c r="H12" s="47"/>
      <c r="I12" s="47"/>
      <c r="J12" s="47"/>
      <c r="K12" s="46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</row>
    <row r="13" spans="1:28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</row>
    <row r="14" spans="1:28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</row>
    <row r="15" spans="1:28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</row>
    <row r="16" spans="1:28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</row>
    <row r="18" spans="1:28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</row>
    <row r="20" spans="1:28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</row>
    <row r="21" spans="1:28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</row>
    <row r="22" spans="1:28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</row>
    <row r="23" spans="1:28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</row>
    <row r="24" spans="1:28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</row>
    <row r="25" spans="1:28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</row>
    <row r="26" spans="1:28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</row>
    <row r="27" spans="1:28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</row>
    <row r="28" spans="1:28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</row>
    <row r="29" spans="1:28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</row>
    <row r="30" spans="1:28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</row>
    <row r="31" spans="1:28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</row>
    <row r="32" spans="1:28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</row>
    <row r="33" spans="1:28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</row>
    <row r="34" spans="1:28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</row>
    <row r="35" spans="1:28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</row>
    <row r="36" spans="1:28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</row>
    <row r="37" spans="1:28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</row>
    <row r="38" spans="1:28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</row>
    <row r="39" spans="1:28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</row>
    <row r="40" spans="1:28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</row>
    <row r="41" spans="1:28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</row>
    <row r="42" spans="1:28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</row>
    <row r="43" spans="1:28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</row>
    <row r="44" spans="1:28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/>
      <c r="J44" s="54"/>
      <c r="K44" s="53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4"/>
  <sheetViews>
    <sheetView zoomScaleNormal="100" workbookViewId="0">
      <pane xSplit="3" ySplit="5" topLeftCell="BQ6" activePane="bottomRight" state="frozen"/>
      <selection pane="topRight" activeCell="D1" sqref="D1"/>
      <selection pane="bottomLeft" activeCell="A6" sqref="A6"/>
      <selection pane="bottomRight" activeCell="BV11" sqref="BV11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0.7109375" style="56" bestFit="1" customWidth="1"/>
    <col min="5" max="5" width="13" style="57" customWidth="1"/>
    <col min="6" max="7" width="13.85546875" style="48" customWidth="1"/>
    <col min="8" max="8" width="12" style="48" customWidth="1"/>
    <col min="9" max="9" width="13.7109375" style="48" customWidth="1"/>
    <col min="10" max="10" width="13" style="48" customWidth="1"/>
    <col min="11" max="11" width="13.5703125" style="56" customWidth="1"/>
    <col min="12" max="12" width="16.42578125" style="77" customWidth="1"/>
    <col min="13" max="13" width="13.28515625" style="58" customWidth="1"/>
    <col min="14" max="76" width="14.7109375" style="58" customWidth="1"/>
    <col min="77" max="79" width="14.7109375" style="58" hidden="1" customWidth="1"/>
    <col min="80" max="16384" width="9.140625" style="48"/>
  </cols>
  <sheetData>
    <row r="1" spans="1:79" s="8" customFormat="1" ht="12" x14ac:dyDescent="0.2">
      <c r="A1" s="1" t="s">
        <v>0</v>
      </c>
      <c r="B1" s="2">
        <v>3450003617</v>
      </c>
      <c r="C1" s="59" t="s">
        <v>1</v>
      </c>
      <c r="D1" s="4">
        <v>40330</v>
      </c>
      <c r="E1" s="5">
        <v>0.6875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</row>
    <row r="2" spans="1:79" s="8" customFormat="1" ht="12" x14ac:dyDescent="0.2">
      <c r="A2" s="1" t="s">
        <v>2</v>
      </c>
      <c r="B2" s="2">
        <v>3450021677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</row>
    <row r="3" spans="1:79" s="8" customFormat="1" ht="12" x14ac:dyDescent="0.2">
      <c r="A3" s="1" t="s">
        <v>3</v>
      </c>
      <c r="B3" s="2" t="s">
        <v>159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</row>
    <row r="4" spans="1:79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s="17" customFormat="1" ht="12" x14ac:dyDescent="0.2">
      <c r="A5" s="39"/>
      <c r="B5" s="39"/>
      <c r="C5" s="83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</row>
    <row r="6" spans="1:79" s="20" customFormat="1" ht="48" x14ac:dyDescent="0.2">
      <c r="A6" s="40" t="s">
        <v>4</v>
      </c>
      <c r="B6" s="40"/>
      <c r="C6" s="83"/>
      <c r="D6" s="19" t="s">
        <v>160</v>
      </c>
      <c r="E6" s="19" t="s">
        <v>161</v>
      </c>
      <c r="F6" s="19" t="s">
        <v>162</v>
      </c>
      <c r="G6" s="19" t="s">
        <v>163</v>
      </c>
      <c r="H6" s="19" t="s">
        <v>164</v>
      </c>
      <c r="I6" s="19" t="s">
        <v>165</v>
      </c>
      <c r="J6" s="19" t="s">
        <v>166</v>
      </c>
      <c r="K6" s="19" t="s">
        <v>167</v>
      </c>
      <c r="L6" s="71" t="s">
        <v>168</v>
      </c>
      <c r="M6" s="19" t="s">
        <v>169</v>
      </c>
      <c r="N6" s="19" t="s">
        <v>170</v>
      </c>
      <c r="O6" s="19" t="s">
        <v>171</v>
      </c>
      <c r="P6" s="19" t="s">
        <v>172</v>
      </c>
      <c r="Q6" s="19" t="s">
        <v>173</v>
      </c>
      <c r="R6" s="19" t="s">
        <v>174</v>
      </c>
      <c r="S6" s="19" t="s">
        <v>175</v>
      </c>
      <c r="T6" s="19" t="s">
        <v>176</v>
      </c>
      <c r="U6" s="19" t="s">
        <v>177</v>
      </c>
      <c r="V6" s="19" t="s">
        <v>178</v>
      </c>
      <c r="W6" s="19" t="s">
        <v>179</v>
      </c>
      <c r="X6" s="19" t="s">
        <v>180</v>
      </c>
      <c r="Y6" s="19" t="s">
        <v>181</v>
      </c>
      <c r="Z6" s="19" t="s">
        <v>182</v>
      </c>
      <c r="AA6" s="19" t="s">
        <v>183</v>
      </c>
      <c r="AB6" s="19" t="s">
        <v>184</v>
      </c>
      <c r="AC6" s="19" t="s">
        <v>185</v>
      </c>
      <c r="AD6" s="19" t="s">
        <v>186</v>
      </c>
      <c r="AE6" s="19" t="s">
        <v>187</v>
      </c>
      <c r="AF6" s="19" t="s">
        <v>188</v>
      </c>
      <c r="AG6" s="19" t="s">
        <v>189</v>
      </c>
      <c r="AH6" s="19" t="s">
        <v>190</v>
      </c>
      <c r="AI6" s="19" t="s">
        <v>88</v>
      </c>
      <c r="AJ6" s="19" t="s">
        <v>191</v>
      </c>
      <c r="AK6" s="19" t="s">
        <v>192</v>
      </c>
      <c r="AL6" s="19" t="s">
        <v>193</v>
      </c>
      <c r="AM6" s="19" t="s">
        <v>194</v>
      </c>
      <c r="AN6" s="19" t="s">
        <v>195</v>
      </c>
      <c r="AO6" s="19" t="s">
        <v>196</v>
      </c>
      <c r="AP6" s="19" t="s">
        <v>197</v>
      </c>
      <c r="AQ6" s="19" t="s">
        <v>198</v>
      </c>
      <c r="AR6" s="19" t="s">
        <v>199</v>
      </c>
      <c r="AS6" s="19" t="s">
        <v>200</v>
      </c>
      <c r="AT6" s="19" t="s">
        <v>201</v>
      </c>
      <c r="AU6" s="19" t="s">
        <v>202</v>
      </c>
      <c r="AV6" s="19" t="s">
        <v>203</v>
      </c>
      <c r="AW6" s="19" t="s">
        <v>204</v>
      </c>
      <c r="AX6" s="19" t="s">
        <v>205</v>
      </c>
      <c r="AY6" s="19" t="s">
        <v>206</v>
      </c>
      <c r="AZ6" s="19" t="s">
        <v>207</v>
      </c>
      <c r="BA6" s="19" t="s">
        <v>208</v>
      </c>
      <c r="BB6" s="19" t="s">
        <v>209</v>
      </c>
      <c r="BC6" s="19" t="s">
        <v>210</v>
      </c>
      <c r="BD6" s="19" t="s">
        <v>211</v>
      </c>
      <c r="BE6" s="19" t="s">
        <v>212</v>
      </c>
      <c r="BF6" s="19" t="s">
        <v>213</v>
      </c>
      <c r="BG6" s="19" t="s">
        <v>214</v>
      </c>
      <c r="BH6" s="19" t="s">
        <v>215</v>
      </c>
      <c r="BI6" s="19" t="s">
        <v>216</v>
      </c>
      <c r="BJ6" s="19" t="s">
        <v>217</v>
      </c>
      <c r="BK6" s="19" t="s">
        <v>218</v>
      </c>
      <c r="BL6" s="19" t="s">
        <v>219</v>
      </c>
      <c r="BM6" s="19" t="s">
        <v>78</v>
      </c>
      <c r="BN6" s="19" t="s">
        <v>252</v>
      </c>
      <c r="BO6" s="19" t="s">
        <v>253</v>
      </c>
      <c r="BP6" s="19" t="s">
        <v>254</v>
      </c>
      <c r="BQ6" s="19" t="s">
        <v>255</v>
      </c>
      <c r="BR6" s="19" t="s">
        <v>256</v>
      </c>
      <c r="BS6" s="19" t="s">
        <v>257</v>
      </c>
      <c r="BT6" s="19" t="s">
        <v>258</v>
      </c>
      <c r="BU6" s="19" t="s">
        <v>259</v>
      </c>
      <c r="BV6" s="19" t="s">
        <v>260</v>
      </c>
      <c r="BW6" s="19" t="s">
        <v>261</v>
      </c>
      <c r="BX6" s="19" t="s">
        <v>262</v>
      </c>
      <c r="BY6" s="19"/>
      <c r="BZ6" s="19"/>
      <c r="CA6" s="19"/>
    </row>
    <row r="7" spans="1:79" s="26" customFormat="1" ht="15.75" customHeight="1" x14ac:dyDescent="0.2">
      <c r="A7" s="84" t="s">
        <v>5</v>
      </c>
      <c r="B7" s="84"/>
      <c r="C7" s="85"/>
      <c r="D7" s="23"/>
      <c r="E7" s="22"/>
      <c r="F7" s="22"/>
      <c r="G7" s="22"/>
      <c r="H7" s="22"/>
      <c r="I7" s="22"/>
      <c r="J7" s="22"/>
      <c r="K7" s="23"/>
      <c r="L7" s="72"/>
      <c r="M7" s="24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</row>
    <row r="8" spans="1:79" s="8" customFormat="1" ht="18" customHeight="1" x14ac:dyDescent="0.2">
      <c r="A8" s="86" t="s">
        <v>6</v>
      </c>
      <c r="B8" s="87"/>
      <c r="C8" s="60"/>
      <c r="D8" s="30"/>
      <c r="E8" s="31"/>
      <c r="F8" s="32"/>
      <c r="G8" s="32"/>
      <c r="H8" s="32"/>
      <c r="I8" s="33"/>
      <c r="J8" s="29"/>
      <c r="K8" s="30"/>
      <c r="L8" s="73"/>
      <c r="M8" s="34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</row>
    <row r="9" spans="1:79" s="8" customFormat="1" ht="43.5" customHeight="1" x14ac:dyDescent="0.2">
      <c r="A9" s="86" t="s">
        <v>7</v>
      </c>
      <c r="B9" s="87"/>
      <c r="C9" s="60"/>
      <c r="D9" s="35"/>
      <c r="E9" s="36"/>
      <c r="F9" s="27"/>
      <c r="G9" s="27"/>
      <c r="H9" s="27"/>
      <c r="I9" s="27"/>
      <c r="J9" s="27"/>
      <c r="K9" s="35"/>
      <c r="L9" s="78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</row>
    <row r="10" spans="1:79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74" t="s">
        <v>20</v>
      </c>
      <c r="P10" s="41" t="s">
        <v>22</v>
      </c>
      <c r="Q10" s="74" t="s">
        <v>55</v>
      </c>
      <c r="R10" s="41" t="s">
        <v>56</v>
      </c>
      <c r="S10" s="74" t="s">
        <v>57</v>
      </c>
      <c r="T10" s="41" t="s">
        <v>58</v>
      </c>
      <c r="U10" s="74" t="s">
        <v>59</v>
      </c>
      <c r="V10" s="41" t="s">
        <v>60</v>
      </c>
      <c r="W10" s="74" t="s">
        <v>61</v>
      </c>
      <c r="X10" s="41" t="s">
        <v>62</v>
      </c>
      <c r="Y10" s="74" t="s">
        <v>63</v>
      </c>
      <c r="Z10" s="41" t="s">
        <v>64</v>
      </c>
      <c r="AA10" s="74" t="s">
        <v>65</v>
      </c>
      <c r="AB10" s="41" t="s">
        <v>66</v>
      </c>
      <c r="AC10" s="74" t="s">
        <v>108</v>
      </c>
      <c r="AD10" s="41" t="s">
        <v>109</v>
      </c>
      <c r="AE10" s="74" t="s">
        <v>110</v>
      </c>
      <c r="AF10" s="41" t="s">
        <v>111</v>
      </c>
      <c r="AG10" s="74" t="s">
        <v>112</v>
      </c>
      <c r="AH10" s="41" t="s">
        <v>113</v>
      </c>
      <c r="AI10" s="74" t="s">
        <v>114</v>
      </c>
      <c r="AJ10" s="41" t="s">
        <v>115</v>
      </c>
      <c r="AK10" s="74" t="s">
        <v>116</v>
      </c>
      <c r="AL10" s="41" t="s">
        <v>117</v>
      </c>
      <c r="AM10" s="74" t="s">
        <v>118</v>
      </c>
      <c r="AN10" s="41" t="s">
        <v>119</v>
      </c>
      <c r="AO10" s="74" t="s">
        <v>120</v>
      </c>
      <c r="AP10" s="41" t="s">
        <v>121</v>
      </c>
      <c r="AQ10" s="74" t="s">
        <v>122</v>
      </c>
      <c r="AR10" s="41" t="s">
        <v>220</v>
      </c>
      <c r="AS10" s="74" t="s">
        <v>221</v>
      </c>
      <c r="AT10" s="41" t="s">
        <v>222</v>
      </c>
      <c r="AU10" s="74" t="s">
        <v>223</v>
      </c>
      <c r="AV10" s="41" t="s">
        <v>224</v>
      </c>
      <c r="AW10" s="74" t="s">
        <v>225</v>
      </c>
      <c r="AX10" s="41" t="s">
        <v>226</v>
      </c>
      <c r="AY10" s="74" t="s">
        <v>227</v>
      </c>
      <c r="AZ10" s="41" t="s">
        <v>228</v>
      </c>
      <c r="BA10" s="74" t="s">
        <v>229</v>
      </c>
      <c r="BB10" s="41" t="s">
        <v>230</v>
      </c>
      <c r="BC10" s="74" t="s">
        <v>231</v>
      </c>
      <c r="BD10" s="41" t="s">
        <v>232</v>
      </c>
      <c r="BE10" s="74" t="s">
        <v>233</v>
      </c>
      <c r="BF10" s="41" t="s">
        <v>234</v>
      </c>
      <c r="BG10" s="74" t="s">
        <v>235</v>
      </c>
      <c r="BH10" s="41" t="s">
        <v>236</v>
      </c>
      <c r="BI10" s="74" t="s">
        <v>237</v>
      </c>
      <c r="BJ10" s="41" t="s">
        <v>238</v>
      </c>
      <c r="BK10" s="74" t="s">
        <v>239</v>
      </c>
      <c r="BL10" s="41" t="s">
        <v>240</v>
      </c>
      <c r="BM10" s="74" t="s">
        <v>241</v>
      </c>
      <c r="BN10" s="41" t="s">
        <v>242</v>
      </c>
      <c r="BO10" s="74" t="s">
        <v>243</v>
      </c>
      <c r="BP10" s="41" t="s">
        <v>244</v>
      </c>
      <c r="BQ10" s="74" t="s">
        <v>245</v>
      </c>
      <c r="BR10" s="41" t="s">
        <v>246</v>
      </c>
      <c r="BS10" s="74" t="s">
        <v>247</v>
      </c>
      <c r="BT10" s="41" t="s">
        <v>248</v>
      </c>
      <c r="BU10" s="74" t="s">
        <v>249</v>
      </c>
      <c r="BV10" s="41" t="s">
        <v>250</v>
      </c>
      <c r="BW10" s="74" t="s">
        <v>251</v>
      </c>
      <c r="BX10" s="41" t="s">
        <v>263</v>
      </c>
      <c r="BY10" s="41"/>
      <c r="BZ10" s="41"/>
      <c r="CA10" s="41"/>
    </row>
    <row r="11" spans="1:79" ht="24" x14ac:dyDescent="0.2">
      <c r="A11" s="43">
        <v>1</v>
      </c>
      <c r="B11" s="44" t="s">
        <v>264</v>
      </c>
      <c r="C11" s="45" t="s">
        <v>265</v>
      </c>
      <c r="D11" s="46"/>
      <c r="E11" s="46"/>
      <c r="F11" s="46"/>
      <c r="G11" s="47"/>
      <c r="H11" s="47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</row>
    <row r="12" spans="1:79" ht="12" x14ac:dyDescent="0.2">
      <c r="A12" s="43">
        <v>2</v>
      </c>
      <c r="B12" s="64"/>
      <c r="C12" s="61"/>
      <c r="D12" s="46"/>
      <c r="E12" s="47"/>
      <c r="F12" s="47"/>
      <c r="G12" s="47"/>
      <c r="H12" s="47"/>
      <c r="I12" s="47"/>
      <c r="J12" s="47"/>
      <c r="K12" s="46"/>
      <c r="L12" s="46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</row>
    <row r="13" spans="1:79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6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</row>
    <row r="14" spans="1:79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6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</row>
    <row r="15" spans="1:79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</row>
    <row r="16" spans="1:79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</row>
    <row r="17" spans="1:79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</row>
    <row r="18" spans="1:79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</row>
    <row r="19" spans="1:79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</row>
    <row r="20" spans="1:79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</row>
    <row r="21" spans="1:79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</row>
    <row r="22" spans="1:79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</row>
    <row r="23" spans="1:79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</row>
    <row r="24" spans="1:79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</row>
    <row r="25" spans="1:79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</row>
    <row r="26" spans="1:79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</row>
    <row r="27" spans="1:79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</row>
    <row r="28" spans="1:79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</row>
    <row r="29" spans="1:79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</row>
    <row r="30" spans="1:79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</row>
    <row r="31" spans="1:79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</row>
    <row r="32" spans="1:79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</row>
    <row r="33" spans="1:79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</row>
    <row r="34" spans="1:79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</row>
    <row r="35" spans="1:79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</row>
    <row r="36" spans="1:79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</row>
    <row r="37" spans="1:79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</row>
    <row r="38" spans="1:79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</row>
    <row r="39" spans="1:79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</row>
    <row r="40" spans="1:79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</row>
    <row r="41" spans="1:79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</row>
    <row r="42" spans="1:79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</row>
    <row r="43" spans="1:79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</row>
    <row r="44" spans="1:79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/>
      <c r="J44" s="54"/>
      <c r="K44" s="53"/>
      <c r="L44" s="76"/>
      <c r="M44" s="54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4"/>
  <sheetViews>
    <sheetView workbookViewId="0">
      <selection activeCell="H11" sqref="H11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0.7109375" style="56" bestFit="1" customWidth="1"/>
    <col min="5" max="5" width="14.7109375" style="57" customWidth="1"/>
    <col min="6" max="7" width="13.85546875" style="48" customWidth="1"/>
    <col min="8" max="8" width="12.5703125" style="48" customWidth="1"/>
    <col min="9" max="9" width="13.7109375" style="48" customWidth="1"/>
    <col min="10" max="10" width="13" style="48" customWidth="1"/>
    <col min="11" max="11" width="14.7109375" style="56" customWidth="1"/>
    <col min="12" max="12" width="16.42578125" style="77" customWidth="1"/>
    <col min="13" max="13" width="13.28515625" style="58" customWidth="1"/>
    <col min="14" max="15" width="14.7109375" style="58" customWidth="1"/>
    <col min="16" max="16" width="18.140625" style="58" customWidth="1"/>
    <col min="17" max="26" width="14.7109375" style="58" customWidth="1"/>
    <col min="27" max="80" width="14.7109375" style="58" hidden="1" customWidth="1"/>
    <col min="81" max="16384" width="9.140625" style="48"/>
  </cols>
  <sheetData>
    <row r="1" spans="1:80" s="8" customFormat="1" ht="12" x14ac:dyDescent="0.2">
      <c r="A1" s="1" t="s">
        <v>0</v>
      </c>
      <c r="B1" s="2">
        <v>3450003629</v>
      </c>
      <c r="C1" s="59" t="s">
        <v>1</v>
      </c>
      <c r="D1" s="4">
        <v>40346</v>
      </c>
      <c r="E1" s="5">
        <v>0.64583333333333337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</row>
    <row r="2" spans="1:80" s="8" customFormat="1" ht="12" x14ac:dyDescent="0.2">
      <c r="A2" s="1" t="s">
        <v>2</v>
      </c>
      <c r="B2" s="2">
        <v>3450021653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</row>
    <row r="3" spans="1:80" s="8" customFormat="1" ht="12" x14ac:dyDescent="0.2">
      <c r="A3" s="1" t="s">
        <v>3</v>
      </c>
      <c r="B3" s="2" t="s">
        <v>308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</row>
    <row r="4" spans="1:80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s="17" customFormat="1" ht="12" x14ac:dyDescent="0.2">
      <c r="A5" s="39"/>
      <c r="B5" s="39"/>
      <c r="C5" s="83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</row>
    <row r="6" spans="1:80" s="20" customFormat="1" ht="48" x14ac:dyDescent="0.2">
      <c r="A6" s="40" t="s">
        <v>4</v>
      </c>
      <c r="B6" s="40"/>
      <c r="C6" s="83"/>
      <c r="D6" s="19" t="s">
        <v>309</v>
      </c>
      <c r="E6" s="19" t="s">
        <v>310</v>
      </c>
      <c r="F6" s="19" t="s">
        <v>127</v>
      </c>
      <c r="G6" s="19" t="s">
        <v>311</v>
      </c>
      <c r="H6" s="19" t="s">
        <v>312</v>
      </c>
      <c r="I6" s="19" t="s">
        <v>313</v>
      </c>
      <c r="J6" s="19" t="s">
        <v>314</v>
      </c>
      <c r="K6" s="19" t="s">
        <v>315</v>
      </c>
      <c r="L6" s="19" t="s">
        <v>316</v>
      </c>
      <c r="M6" s="71" t="s">
        <v>317</v>
      </c>
      <c r="N6" s="19" t="s">
        <v>318</v>
      </c>
      <c r="O6" s="19" t="s">
        <v>319</v>
      </c>
      <c r="P6" s="19" t="s">
        <v>131</v>
      </c>
      <c r="Q6" s="19" t="s">
        <v>322</v>
      </c>
      <c r="R6" s="19" t="s">
        <v>323</v>
      </c>
      <c r="S6" s="19" t="s">
        <v>334</v>
      </c>
      <c r="T6" s="19" t="s">
        <v>324</v>
      </c>
      <c r="U6" s="19" t="s">
        <v>325</v>
      </c>
      <c r="V6" s="19" t="s">
        <v>326</v>
      </c>
      <c r="W6" s="19" t="s">
        <v>327</v>
      </c>
      <c r="X6" s="19" t="s">
        <v>328</v>
      </c>
      <c r="Y6" s="19" t="s">
        <v>329</v>
      </c>
      <c r="Z6" s="19" t="s">
        <v>137</v>
      </c>
      <c r="AA6" s="19" t="s">
        <v>182</v>
      </c>
      <c r="AB6" s="19" t="s">
        <v>183</v>
      </c>
      <c r="AC6" s="19" t="s">
        <v>184</v>
      </c>
      <c r="AD6" s="19" t="s">
        <v>185</v>
      </c>
      <c r="AE6" s="19" t="s">
        <v>186</v>
      </c>
      <c r="AF6" s="19" t="s">
        <v>187</v>
      </c>
      <c r="AG6" s="19" t="s">
        <v>188</v>
      </c>
      <c r="AH6" s="19" t="s">
        <v>189</v>
      </c>
      <c r="AI6" s="19" t="s">
        <v>190</v>
      </c>
      <c r="AJ6" s="19" t="s">
        <v>88</v>
      </c>
      <c r="AK6" s="19" t="s">
        <v>191</v>
      </c>
      <c r="AL6" s="19" t="s">
        <v>192</v>
      </c>
      <c r="AM6" s="19" t="s">
        <v>193</v>
      </c>
      <c r="AN6" s="19" t="s">
        <v>194</v>
      </c>
      <c r="AO6" s="19" t="s">
        <v>195</v>
      </c>
      <c r="AP6" s="19" t="s">
        <v>196</v>
      </c>
      <c r="AQ6" s="19" t="s">
        <v>197</v>
      </c>
      <c r="AR6" s="19" t="s">
        <v>198</v>
      </c>
      <c r="AS6" s="19" t="s">
        <v>199</v>
      </c>
      <c r="AT6" s="19" t="s">
        <v>200</v>
      </c>
      <c r="AU6" s="19" t="s">
        <v>201</v>
      </c>
      <c r="AV6" s="19" t="s">
        <v>202</v>
      </c>
      <c r="AW6" s="19" t="s">
        <v>203</v>
      </c>
      <c r="AX6" s="19" t="s">
        <v>204</v>
      </c>
      <c r="AY6" s="19" t="s">
        <v>205</v>
      </c>
      <c r="AZ6" s="19" t="s">
        <v>206</v>
      </c>
      <c r="BA6" s="19" t="s">
        <v>207</v>
      </c>
      <c r="BB6" s="19" t="s">
        <v>208</v>
      </c>
      <c r="BC6" s="19" t="s">
        <v>209</v>
      </c>
      <c r="BD6" s="19" t="s">
        <v>210</v>
      </c>
      <c r="BE6" s="19" t="s">
        <v>211</v>
      </c>
      <c r="BF6" s="19" t="s">
        <v>212</v>
      </c>
      <c r="BG6" s="19" t="s">
        <v>213</v>
      </c>
      <c r="BH6" s="19" t="s">
        <v>214</v>
      </c>
      <c r="BI6" s="19" t="s">
        <v>215</v>
      </c>
      <c r="BJ6" s="19" t="s">
        <v>216</v>
      </c>
      <c r="BK6" s="19" t="s">
        <v>217</v>
      </c>
      <c r="BL6" s="19" t="s">
        <v>218</v>
      </c>
      <c r="BM6" s="19" t="s">
        <v>219</v>
      </c>
      <c r="BN6" s="19" t="s">
        <v>78</v>
      </c>
      <c r="BO6" s="19" t="s">
        <v>252</v>
      </c>
      <c r="BP6" s="19" t="s">
        <v>253</v>
      </c>
      <c r="BQ6" s="19" t="s">
        <v>254</v>
      </c>
      <c r="BR6" s="19" t="s">
        <v>255</v>
      </c>
      <c r="BS6" s="19" t="s">
        <v>256</v>
      </c>
      <c r="BT6" s="19" t="s">
        <v>257</v>
      </c>
      <c r="BU6" s="19" t="s">
        <v>258</v>
      </c>
      <c r="BV6" s="19" t="s">
        <v>259</v>
      </c>
      <c r="BW6" s="19" t="s">
        <v>260</v>
      </c>
      <c r="BX6" s="19" t="s">
        <v>261</v>
      </c>
      <c r="BY6" s="19" t="s">
        <v>262</v>
      </c>
      <c r="BZ6" s="19"/>
      <c r="CA6" s="19"/>
      <c r="CB6" s="19"/>
    </row>
    <row r="7" spans="1:80" s="26" customFormat="1" ht="15.75" customHeight="1" x14ac:dyDescent="0.2">
      <c r="A7" s="84" t="s">
        <v>5</v>
      </c>
      <c r="B7" s="84"/>
      <c r="C7" s="85"/>
      <c r="D7" s="23"/>
      <c r="E7" s="22"/>
      <c r="F7" s="22">
        <v>40339</v>
      </c>
      <c r="G7" s="22">
        <v>40338</v>
      </c>
      <c r="H7" s="22"/>
      <c r="I7" s="22"/>
      <c r="J7" s="22"/>
      <c r="K7" s="23"/>
      <c r="L7" s="72"/>
      <c r="M7" s="24"/>
      <c r="N7" s="25"/>
      <c r="O7" s="24">
        <v>40344</v>
      </c>
      <c r="P7" s="24">
        <v>40345</v>
      </c>
      <c r="Q7" s="25"/>
      <c r="R7" s="25"/>
      <c r="S7" s="24">
        <v>40344</v>
      </c>
      <c r="T7" s="25"/>
      <c r="U7" s="25"/>
      <c r="V7" s="25"/>
      <c r="W7" s="25"/>
      <c r="X7" s="24">
        <v>40339</v>
      </c>
      <c r="Y7" s="25"/>
      <c r="Z7" s="24">
        <v>40345</v>
      </c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</row>
    <row r="8" spans="1:80" s="8" customFormat="1" ht="18" customHeight="1" x14ac:dyDescent="0.2">
      <c r="A8" s="86" t="s">
        <v>6</v>
      </c>
      <c r="B8" s="87"/>
      <c r="C8" s="60"/>
      <c r="D8" s="30"/>
      <c r="E8" s="31"/>
      <c r="F8" s="32">
        <v>0.55486111111111114</v>
      </c>
      <c r="G8" s="32">
        <v>0.57430555555555551</v>
      </c>
      <c r="H8" s="32"/>
      <c r="I8" s="33"/>
      <c r="J8" s="29"/>
      <c r="K8" s="30"/>
      <c r="L8" s="73"/>
      <c r="M8" s="34"/>
      <c r="N8" s="25"/>
      <c r="O8" s="34">
        <v>0.59166666666666667</v>
      </c>
      <c r="P8" s="34">
        <v>0.65416666666666667</v>
      </c>
      <c r="Q8" s="25"/>
      <c r="R8" s="25"/>
      <c r="S8" s="34">
        <v>0.59166666666666667</v>
      </c>
      <c r="T8" s="25"/>
      <c r="U8" s="25"/>
      <c r="V8" s="25"/>
      <c r="W8" s="25"/>
      <c r="X8" s="34">
        <v>0.55694444444444446</v>
      </c>
      <c r="Y8" s="25"/>
      <c r="Z8" s="34">
        <v>0.65902777777777777</v>
      </c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</row>
    <row r="9" spans="1:80" s="20" customFormat="1" ht="54.75" customHeight="1" x14ac:dyDescent="0.2">
      <c r="A9" s="40" t="s">
        <v>7</v>
      </c>
      <c r="B9" s="89"/>
      <c r="C9" s="60"/>
      <c r="D9" s="35"/>
      <c r="E9" s="90"/>
      <c r="F9" s="35" t="s">
        <v>330</v>
      </c>
      <c r="G9" s="35"/>
      <c r="H9" s="35"/>
      <c r="I9" s="35"/>
      <c r="J9" s="35"/>
      <c r="K9" s="35"/>
      <c r="L9" s="78"/>
      <c r="M9" s="91"/>
      <c r="N9" s="91"/>
      <c r="O9" s="91"/>
      <c r="P9" s="91" t="s">
        <v>331</v>
      </c>
      <c r="Q9" s="91"/>
      <c r="R9" s="91"/>
      <c r="S9" s="91"/>
      <c r="T9" s="91"/>
      <c r="U9" s="91"/>
      <c r="V9" s="91"/>
      <c r="W9" s="91"/>
      <c r="X9" s="91" t="s">
        <v>332</v>
      </c>
      <c r="Y9" s="91"/>
      <c r="Z9" s="91" t="s">
        <v>333</v>
      </c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</row>
    <row r="10" spans="1:80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74" t="s">
        <v>20</v>
      </c>
      <c r="P10" s="41" t="s">
        <v>22</v>
      </c>
      <c r="Q10" s="74" t="s">
        <v>55</v>
      </c>
      <c r="R10" s="41" t="s">
        <v>56</v>
      </c>
      <c r="S10" s="74" t="s">
        <v>57</v>
      </c>
      <c r="T10" s="41" t="s">
        <v>58</v>
      </c>
      <c r="U10" s="74" t="s">
        <v>59</v>
      </c>
      <c r="V10" s="41" t="s">
        <v>60</v>
      </c>
      <c r="W10" s="74" t="s">
        <v>61</v>
      </c>
      <c r="X10" s="41" t="s">
        <v>62</v>
      </c>
      <c r="Y10" s="74" t="s">
        <v>63</v>
      </c>
      <c r="Z10" s="41" t="s">
        <v>64</v>
      </c>
      <c r="AA10" s="41" t="s">
        <v>64</v>
      </c>
      <c r="AB10" s="74" t="s">
        <v>65</v>
      </c>
      <c r="AC10" s="41" t="s">
        <v>66</v>
      </c>
      <c r="AD10" s="74" t="s">
        <v>108</v>
      </c>
      <c r="AE10" s="41" t="s">
        <v>109</v>
      </c>
      <c r="AF10" s="74" t="s">
        <v>110</v>
      </c>
      <c r="AG10" s="41" t="s">
        <v>111</v>
      </c>
      <c r="AH10" s="74" t="s">
        <v>112</v>
      </c>
      <c r="AI10" s="41" t="s">
        <v>113</v>
      </c>
      <c r="AJ10" s="74" t="s">
        <v>114</v>
      </c>
      <c r="AK10" s="41" t="s">
        <v>115</v>
      </c>
      <c r="AL10" s="74" t="s">
        <v>116</v>
      </c>
      <c r="AM10" s="41" t="s">
        <v>117</v>
      </c>
      <c r="AN10" s="74" t="s">
        <v>118</v>
      </c>
      <c r="AO10" s="41" t="s">
        <v>119</v>
      </c>
      <c r="AP10" s="74" t="s">
        <v>120</v>
      </c>
      <c r="AQ10" s="41" t="s">
        <v>121</v>
      </c>
      <c r="AR10" s="74" t="s">
        <v>122</v>
      </c>
      <c r="AS10" s="41" t="s">
        <v>220</v>
      </c>
      <c r="AT10" s="74" t="s">
        <v>221</v>
      </c>
      <c r="AU10" s="41" t="s">
        <v>222</v>
      </c>
      <c r="AV10" s="74" t="s">
        <v>223</v>
      </c>
      <c r="AW10" s="41" t="s">
        <v>224</v>
      </c>
      <c r="AX10" s="74" t="s">
        <v>225</v>
      </c>
      <c r="AY10" s="41" t="s">
        <v>226</v>
      </c>
      <c r="AZ10" s="74" t="s">
        <v>227</v>
      </c>
      <c r="BA10" s="41" t="s">
        <v>228</v>
      </c>
      <c r="BB10" s="74" t="s">
        <v>229</v>
      </c>
      <c r="BC10" s="41" t="s">
        <v>230</v>
      </c>
      <c r="BD10" s="74" t="s">
        <v>231</v>
      </c>
      <c r="BE10" s="41" t="s">
        <v>232</v>
      </c>
      <c r="BF10" s="74" t="s">
        <v>233</v>
      </c>
      <c r="BG10" s="41" t="s">
        <v>234</v>
      </c>
      <c r="BH10" s="74" t="s">
        <v>235</v>
      </c>
      <c r="BI10" s="41" t="s">
        <v>236</v>
      </c>
      <c r="BJ10" s="74" t="s">
        <v>237</v>
      </c>
      <c r="BK10" s="41" t="s">
        <v>238</v>
      </c>
      <c r="BL10" s="74" t="s">
        <v>239</v>
      </c>
      <c r="BM10" s="41" t="s">
        <v>240</v>
      </c>
      <c r="BN10" s="74" t="s">
        <v>241</v>
      </c>
      <c r="BO10" s="41" t="s">
        <v>242</v>
      </c>
      <c r="BP10" s="74" t="s">
        <v>243</v>
      </c>
      <c r="BQ10" s="41" t="s">
        <v>244</v>
      </c>
      <c r="BR10" s="74" t="s">
        <v>245</v>
      </c>
      <c r="BS10" s="41" t="s">
        <v>246</v>
      </c>
      <c r="BT10" s="74" t="s">
        <v>247</v>
      </c>
      <c r="BU10" s="41" t="s">
        <v>248</v>
      </c>
      <c r="BV10" s="74" t="s">
        <v>249</v>
      </c>
      <c r="BW10" s="41" t="s">
        <v>250</v>
      </c>
      <c r="BX10" s="74" t="s">
        <v>251</v>
      </c>
      <c r="BY10" s="41" t="s">
        <v>263</v>
      </c>
      <c r="BZ10" s="41"/>
      <c r="CA10" s="41"/>
      <c r="CB10" s="41"/>
    </row>
    <row r="11" spans="1:80" ht="36" x14ac:dyDescent="0.2">
      <c r="A11" s="43">
        <v>1</v>
      </c>
      <c r="B11" s="44" t="s">
        <v>320</v>
      </c>
      <c r="C11" s="45" t="s">
        <v>321</v>
      </c>
      <c r="D11" s="46" t="s">
        <v>141</v>
      </c>
      <c r="E11" s="46" t="s">
        <v>141</v>
      </c>
      <c r="F11" s="88">
        <v>4900</v>
      </c>
      <c r="G11" s="47" t="s">
        <v>140</v>
      </c>
      <c r="H11" s="46" t="s">
        <v>141</v>
      </c>
      <c r="I11" s="46" t="s">
        <v>141</v>
      </c>
      <c r="J11" s="46" t="s">
        <v>141</v>
      </c>
      <c r="K11" s="46" t="s">
        <v>141</v>
      </c>
      <c r="L11" s="46" t="s">
        <v>141</v>
      </c>
      <c r="M11" s="46" t="s">
        <v>141</v>
      </c>
      <c r="N11" s="46" t="s">
        <v>141</v>
      </c>
      <c r="O11" s="46" t="s">
        <v>140</v>
      </c>
      <c r="P11" s="88">
        <v>2675</v>
      </c>
      <c r="Q11" s="46" t="s">
        <v>141</v>
      </c>
      <c r="R11" s="46" t="s">
        <v>141</v>
      </c>
      <c r="S11" s="46" t="s">
        <v>140</v>
      </c>
      <c r="T11" s="46" t="s">
        <v>141</v>
      </c>
      <c r="U11" s="46" t="s">
        <v>141</v>
      </c>
      <c r="V11" s="46" t="s">
        <v>141</v>
      </c>
      <c r="W11" s="46" t="s">
        <v>141</v>
      </c>
      <c r="X11" s="46" t="s">
        <v>141</v>
      </c>
      <c r="Y11" s="46" t="s">
        <v>141</v>
      </c>
      <c r="Z11" s="88">
        <v>2400</v>
      </c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</row>
    <row r="12" spans="1:80" ht="12" x14ac:dyDescent="0.2">
      <c r="A12" s="43">
        <v>2</v>
      </c>
      <c r="B12" s="64"/>
      <c r="C12" s="61"/>
      <c r="D12" s="46"/>
      <c r="E12" s="47"/>
      <c r="F12" s="47"/>
      <c r="G12" s="47"/>
      <c r="H12" s="47"/>
      <c r="I12" s="47"/>
      <c r="J12" s="47"/>
      <c r="K12" s="46"/>
      <c r="L12" s="46"/>
      <c r="M12" s="47"/>
      <c r="N12" s="47"/>
      <c r="O12" s="47"/>
      <c r="P12" s="92"/>
      <c r="Q12" s="47"/>
      <c r="R12" s="47"/>
      <c r="S12" s="47"/>
      <c r="T12" s="47"/>
      <c r="U12" s="47"/>
      <c r="V12" s="47"/>
      <c r="W12" s="47"/>
      <c r="X12" s="47"/>
      <c r="Y12" s="47"/>
      <c r="Z12" s="92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</row>
    <row r="13" spans="1:80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6"/>
      <c r="M13" s="47"/>
      <c r="N13" s="47"/>
      <c r="O13" s="47"/>
      <c r="P13" s="92"/>
      <c r="Q13" s="47"/>
      <c r="R13" s="47"/>
      <c r="S13" s="47"/>
      <c r="T13" s="47"/>
      <c r="U13" s="47"/>
      <c r="V13" s="47"/>
      <c r="W13" s="47"/>
      <c r="X13" s="47"/>
      <c r="Y13" s="47"/>
      <c r="Z13" s="92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</row>
    <row r="14" spans="1:80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6"/>
      <c r="M14" s="47"/>
      <c r="N14" s="47"/>
      <c r="O14" s="47"/>
      <c r="P14" s="92"/>
      <c r="Q14" s="47"/>
      <c r="R14" s="47"/>
      <c r="S14" s="47"/>
      <c r="T14" s="47"/>
      <c r="U14" s="47"/>
      <c r="V14" s="47"/>
      <c r="W14" s="47"/>
      <c r="X14" s="47"/>
      <c r="Y14" s="47"/>
      <c r="Z14" s="92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</row>
    <row r="15" spans="1:80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  <c r="O15" s="47"/>
      <c r="P15" s="92"/>
      <c r="Q15" s="47"/>
      <c r="R15" s="47"/>
      <c r="S15" s="47"/>
      <c r="T15" s="47"/>
      <c r="U15" s="47"/>
      <c r="V15" s="47"/>
      <c r="W15" s="47"/>
      <c r="X15" s="47"/>
      <c r="Y15" s="47"/>
      <c r="Z15" s="92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</row>
    <row r="16" spans="1:80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  <c r="O16" s="51"/>
      <c r="P16" s="93"/>
      <c r="Q16" s="51"/>
      <c r="R16" s="51"/>
      <c r="S16" s="51"/>
      <c r="T16" s="51"/>
      <c r="U16" s="51"/>
      <c r="V16" s="51"/>
      <c r="W16" s="51"/>
      <c r="X16" s="51"/>
      <c r="Y16" s="51"/>
      <c r="Z16" s="93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</row>
    <row r="17" spans="1:80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  <c r="O17" s="51"/>
      <c r="P17" s="93"/>
      <c r="Q17" s="51"/>
      <c r="R17" s="51"/>
      <c r="S17" s="51"/>
      <c r="T17" s="51"/>
      <c r="U17" s="51"/>
      <c r="V17" s="51"/>
      <c r="W17" s="51"/>
      <c r="X17" s="51"/>
      <c r="Y17" s="51"/>
      <c r="Z17" s="93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</row>
    <row r="18" spans="1:80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  <c r="O18" s="51"/>
      <c r="P18" s="93"/>
      <c r="Q18" s="51"/>
      <c r="R18" s="51"/>
      <c r="S18" s="51"/>
      <c r="T18" s="51"/>
      <c r="U18" s="51"/>
      <c r="V18" s="51"/>
      <c r="W18" s="51"/>
      <c r="X18" s="51"/>
      <c r="Y18" s="51"/>
      <c r="Z18" s="93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</row>
    <row r="19" spans="1:80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  <c r="O19" s="51"/>
      <c r="P19" s="93"/>
      <c r="Q19" s="51"/>
      <c r="R19" s="51"/>
      <c r="S19" s="51"/>
      <c r="T19" s="51"/>
      <c r="U19" s="51"/>
      <c r="V19" s="51"/>
      <c r="W19" s="51"/>
      <c r="X19" s="51"/>
      <c r="Y19" s="51"/>
      <c r="Z19" s="93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</row>
    <row r="20" spans="1:80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93"/>
      <c r="Q20" s="51"/>
      <c r="R20" s="51"/>
      <c r="S20" s="51"/>
      <c r="T20" s="51"/>
      <c r="U20" s="51"/>
      <c r="V20" s="51"/>
      <c r="W20" s="51"/>
      <c r="X20" s="51"/>
      <c r="Y20" s="51"/>
      <c r="Z20" s="93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</row>
    <row r="21" spans="1:80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93"/>
      <c r="Q21" s="51"/>
      <c r="R21" s="51"/>
      <c r="S21" s="51"/>
      <c r="T21" s="51"/>
      <c r="U21" s="51"/>
      <c r="V21" s="51"/>
      <c r="W21" s="51"/>
      <c r="X21" s="51"/>
      <c r="Y21" s="51"/>
      <c r="Z21" s="93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</row>
    <row r="22" spans="1:80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93"/>
      <c r="Q22" s="51"/>
      <c r="R22" s="51"/>
      <c r="S22" s="51"/>
      <c r="T22" s="51"/>
      <c r="U22" s="51"/>
      <c r="V22" s="51"/>
      <c r="W22" s="51"/>
      <c r="X22" s="51"/>
      <c r="Y22" s="51"/>
      <c r="Z22" s="93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</row>
    <row r="23" spans="1:80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93"/>
      <c r="Q23" s="51"/>
      <c r="R23" s="51"/>
      <c r="S23" s="51"/>
      <c r="T23" s="51"/>
      <c r="U23" s="51"/>
      <c r="V23" s="51"/>
      <c r="W23" s="51"/>
      <c r="X23" s="51"/>
      <c r="Y23" s="51"/>
      <c r="Z23" s="93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</row>
    <row r="24" spans="1:80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93"/>
      <c r="Q24" s="51"/>
      <c r="R24" s="51"/>
      <c r="S24" s="51"/>
      <c r="T24" s="51"/>
      <c r="U24" s="51"/>
      <c r="V24" s="51"/>
      <c r="W24" s="51"/>
      <c r="X24" s="51"/>
      <c r="Y24" s="51"/>
      <c r="Z24" s="93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</row>
    <row r="25" spans="1:80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93"/>
      <c r="Q25" s="51"/>
      <c r="R25" s="51"/>
      <c r="S25" s="51"/>
      <c r="T25" s="51"/>
      <c r="U25" s="51"/>
      <c r="V25" s="51"/>
      <c r="W25" s="51"/>
      <c r="X25" s="51"/>
      <c r="Y25" s="51"/>
      <c r="Z25" s="93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</row>
    <row r="26" spans="1:80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93"/>
      <c r="Q26" s="51"/>
      <c r="R26" s="51"/>
      <c r="S26" s="51"/>
      <c r="T26" s="51"/>
      <c r="U26" s="51"/>
      <c r="V26" s="51"/>
      <c r="W26" s="51"/>
      <c r="X26" s="51"/>
      <c r="Y26" s="51"/>
      <c r="Z26" s="93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</row>
    <row r="27" spans="1:80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93"/>
      <c r="Q27" s="51"/>
      <c r="R27" s="51"/>
      <c r="S27" s="51"/>
      <c r="T27" s="51"/>
      <c r="U27" s="51"/>
      <c r="V27" s="51"/>
      <c r="W27" s="51"/>
      <c r="X27" s="51"/>
      <c r="Y27" s="51"/>
      <c r="Z27" s="93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</row>
    <row r="28" spans="1:80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93"/>
      <c r="Q28" s="51"/>
      <c r="R28" s="51"/>
      <c r="S28" s="51"/>
      <c r="T28" s="51"/>
      <c r="U28" s="51"/>
      <c r="V28" s="51"/>
      <c r="W28" s="51"/>
      <c r="X28" s="51"/>
      <c r="Y28" s="51"/>
      <c r="Z28" s="93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</row>
    <row r="29" spans="1:80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93"/>
      <c r="Q29" s="51"/>
      <c r="R29" s="51"/>
      <c r="S29" s="51"/>
      <c r="T29" s="51"/>
      <c r="U29" s="51"/>
      <c r="V29" s="51"/>
      <c r="W29" s="51"/>
      <c r="X29" s="51"/>
      <c r="Y29" s="51"/>
      <c r="Z29" s="93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</row>
    <row r="30" spans="1:80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93"/>
      <c r="Q30" s="51"/>
      <c r="R30" s="51"/>
      <c r="S30" s="51"/>
      <c r="T30" s="51"/>
      <c r="U30" s="51"/>
      <c r="V30" s="51"/>
      <c r="W30" s="51"/>
      <c r="X30" s="51"/>
      <c r="Y30" s="51"/>
      <c r="Z30" s="93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</row>
    <row r="31" spans="1:80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93"/>
      <c r="Q31" s="51"/>
      <c r="R31" s="51"/>
      <c r="S31" s="51"/>
      <c r="T31" s="51"/>
      <c r="U31" s="51"/>
      <c r="V31" s="51"/>
      <c r="W31" s="51"/>
      <c r="X31" s="51"/>
      <c r="Y31" s="51"/>
      <c r="Z31" s="93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</row>
    <row r="32" spans="1:80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93"/>
      <c r="Q32" s="51"/>
      <c r="R32" s="51"/>
      <c r="S32" s="51"/>
      <c r="T32" s="51"/>
      <c r="U32" s="51"/>
      <c r="V32" s="51"/>
      <c r="W32" s="51"/>
      <c r="X32" s="51"/>
      <c r="Y32" s="51"/>
      <c r="Z32" s="93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</row>
    <row r="33" spans="1:80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93"/>
      <c r="Q33" s="51"/>
      <c r="R33" s="51"/>
      <c r="S33" s="51"/>
      <c r="T33" s="51"/>
      <c r="U33" s="51"/>
      <c r="V33" s="51"/>
      <c r="W33" s="51"/>
      <c r="X33" s="51"/>
      <c r="Y33" s="51"/>
      <c r="Z33" s="93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</row>
    <row r="34" spans="1:80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93"/>
      <c r="Q34" s="51"/>
      <c r="R34" s="51"/>
      <c r="S34" s="51"/>
      <c r="T34" s="51"/>
      <c r="U34" s="51"/>
      <c r="V34" s="51"/>
      <c r="W34" s="51"/>
      <c r="X34" s="51"/>
      <c r="Y34" s="51"/>
      <c r="Z34" s="93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</row>
    <row r="35" spans="1:80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93"/>
      <c r="Q35" s="51"/>
      <c r="R35" s="51"/>
      <c r="S35" s="51"/>
      <c r="T35" s="51"/>
      <c r="U35" s="51"/>
      <c r="V35" s="51"/>
      <c r="W35" s="51"/>
      <c r="X35" s="51"/>
      <c r="Y35" s="51"/>
      <c r="Z35" s="93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</row>
    <row r="36" spans="1:80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93"/>
      <c r="Q36" s="51"/>
      <c r="R36" s="51"/>
      <c r="S36" s="51"/>
      <c r="T36" s="51"/>
      <c r="U36" s="51"/>
      <c r="V36" s="51"/>
      <c r="W36" s="51"/>
      <c r="X36" s="51"/>
      <c r="Y36" s="51"/>
      <c r="Z36" s="93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</row>
    <row r="37" spans="1:80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93"/>
      <c r="Q37" s="51"/>
      <c r="R37" s="51"/>
      <c r="S37" s="51"/>
      <c r="T37" s="51"/>
      <c r="U37" s="51"/>
      <c r="V37" s="51"/>
      <c r="W37" s="51"/>
      <c r="X37" s="51"/>
      <c r="Y37" s="51"/>
      <c r="Z37" s="93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</row>
    <row r="38" spans="1:80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93"/>
      <c r="Q38" s="51"/>
      <c r="R38" s="51"/>
      <c r="S38" s="51"/>
      <c r="T38" s="51"/>
      <c r="U38" s="51"/>
      <c r="V38" s="51"/>
      <c r="W38" s="51"/>
      <c r="X38" s="51"/>
      <c r="Y38" s="51"/>
      <c r="Z38" s="93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  <c r="CB38" s="51"/>
    </row>
    <row r="39" spans="1:80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93"/>
      <c r="Q39" s="51"/>
      <c r="R39" s="51"/>
      <c r="S39" s="51"/>
      <c r="T39" s="51"/>
      <c r="U39" s="51"/>
      <c r="V39" s="51"/>
      <c r="W39" s="51"/>
      <c r="X39" s="51"/>
      <c r="Y39" s="51"/>
      <c r="Z39" s="93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</row>
    <row r="40" spans="1:80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93"/>
      <c r="Q40" s="51"/>
      <c r="R40" s="51"/>
      <c r="S40" s="51"/>
      <c r="T40" s="51"/>
      <c r="U40" s="51"/>
      <c r="V40" s="51"/>
      <c r="W40" s="51"/>
      <c r="X40" s="51"/>
      <c r="Y40" s="51"/>
      <c r="Z40" s="93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  <c r="CB40" s="51"/>
    </row>
    <row r="41" spans="1:80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93"/>
      <c r="Q41" s="51"/>
      <c r="R41" s="51"/>
      <c r="S41" s="51"/>
      <c r="T41" s="51"/>
      <c r="U41" s="51"/>
      <c r="V41" s="51"/>
      <c r="W41" s="51"/>
      <c r="X41" s="51"/>
      <c r="Y41" s="51"/>
      <c r="Z41" s="93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</row>
    <row r="42" spans="1:80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93"/>
      <c r="Q42" s="51"/>
      <c r="R42" s="51"/>
      <c r="S42" s="51"/>
      <c r="T42" s="51"/>
      <c r="U42" s="51"/>
      <c r="V42" s="51"/>
      <c r="W42" s="51"/>
      <c r="X42" s="51"/>
      <c r="Y42" s="51"/>
      <c r="Z42" s="93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  <c r="CB42" s="51"/>
    </row>
    <row r="43" spans="1:80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93"/>
      <c r="Q43" s="51"/>
      <c r="R43" s="51"/>
      <c r="S43" s="51"/>
      <c r="T43" s="51"/>
      <c r="U43" s="51"/>
      <c r="V43" s="51"/>
      <c r="W43" s="51"/>
      <c r="X43" s="51"/>
      <c r="Y43" s="51"/>
      <c r="Z43" s="93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</row>
    <row r="44" spans="1:80" ht="24.75" customHeight="1" x14ac:dyDescent="0.2">
      <c r="A44" s="52" t="s">
        <v>23</v>
      </c>
      <c r="B44" s="67"/>
      <c r="C44" s="62"/>
      <c r="D44" s="53"/>
      <c r="E44" s="53"/>
      <c r="F44" s="53">
        <f>F11*10</f>
        <v>49000</v>
      </c>
      <c r="G44" s="53"/>
      <c r="H44" s="54"/>
      <c r="I44" s="54"/>
      <c r="J44" s="54"/>
      <c r="K44" s="53"/>
      <c r="L44" s="76"/>
      <c r="M44" s="54"/>
      <c r="N44" s="55"/>
      <c r="O44" s="55"/>
      <c r="P44" s="54">
        <f>P11*10</f>
        <v>26750</v>
      </c>
      <c r="Q44" s="55"/>
      <c r="R44" s="55"/>
      <c r="S44" s="55"/>
      <c r="T44" s="55"/>
      <c r="U44" s="55"/>
      <c r="V44" s="55"/>
      <c r="W44" s="55"/>
      <c r="X44" s="55"/>
      <c r="Y44" s="55"/>
      <c r="Z44" s="54">
        <f>Z11*10</f>
        <v>24000</v>
      </c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</row>
  </sheetData>
  <phoneticPr fontId="2" type="noConversion"/>
  <pageMargins left="0.32" right="0.28999999999999998" top="1" bottom="1" header="0.5" footer="0.5"/>
  <pageSetup orientation="landscape" r:id="rId1"/>
  <headerFooter alignWithMargins="0">
    <oddHeader>&amp;CODOT PURCHASING 
BID TABULATIONS</oddHeader>
    <oddFooter>&amp;LTabulations by Patricia M. Foy, CPO&amp;C&amp;P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11" sqref="D11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3.7109375" style="56" customWidth="1"/>
    <col min="5" max="5" width="13" style="57" customWidth="1"/>
    <col min="6" max="7" width="13.85546875" style="48" customWidth="1"/>
    <col min="8" max="8" width="12" style="48" customWidth="1"/>
    <col min="9" max="9" width="13.7109375" style="48" customWidth="1"/>
    <col min="10" max="10" width="13" style="48" customWidth="1"/>
    <col min="11" max="11" width="13.5703125" style="56" customWidth="1"/>
    <col min="12" max="12" width="16.42578125" style="77" customWidth="1"/>
    <col min="13" max="13" width="13.28515625" style="58" customWidth="1"/>
    <col min="14" max="28" width="14.7109375" style="58" customWidth="1"/>
    <col min="29" max="29" width="17" style="58" customWidth="1"/>
    <col min="30" max="42" width="14.7109375" style="58" customWidth="1"/>
    <col min="43" max="79" width="14.7109375" style="58" hidden="1" customWidth="1"/>
    <col min="80" max="16384" width="9.140625" style="48"/>
  </cols>
  <sheetData>
    <row r="1" spans="1:79" s="8" customFormat="1" ht="12" x14ac:dyDescent="0.2">
      <c r="A1" s="1" t="s">
        <v>0</v>
      </c>
      <c r="B1" s="2">
        <v>3450003603</v>
      </c>
      <c r="C1" s="59" t="s">
        <v>1</v>
      </c>
      <c r="D1" s="4">
        <v>40322</v>
      </c>
      <c r="E1" s="5">
        <v>0.6875</v>
      </c>
      <c r="F1" s="1"/>
      <c r="G1" s="6"/>
      <c r="H1" s="1"/>
      <c r="I1" s="1"/>
      <c r="J1" s="1"/>
      <c r="K1" s="68"/>
      <c r="L1" s="12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</row>
    <row r="2" spans="1:79" s="8" customFormat="1" ht="12" x14ac:dyDescent="0.2">
      <c r="A2" s="1" t="s">
        <v>2</v>
      </c>
      <c r="B2" s="2">
        <v>3450021603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</row>
    <row r="3" spans="1:79" s="8" customFormat="1" ht="12" x14ac:dyDescent="0.2">
      <c r="A3" s="1" t="s">
        <v>3</v>
      </c>
      <c r="B3" s="2" t="s">
        <v>266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</row>
    <row r="4" spans="1:79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s="17" customFormat="1" ht="12" x14ac:dyDescent="0.2">
      <c r="A5" s="39"/>
      <c r="B5" s="39"/>
      <c r="C5" s="83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</row>
    <row r="6" spans="1:79" s="20" customFormat="1" ht="48" x14ac:dyDescent="0.2">
      <c r="A6" s="40" t="s">
        <v>4</v>
      </c>
      <c r="B6" s="40"/>
      <c r="C6" s="83"/>
      <c r="D6" s="19" t="s">
        <v>267</v>
      </c>
      <c r="E6" s="19" t="s">
        <v>268</v>
      </c>
      <c r="F6" s="19" t="s">
        <v>269</v>
      </c>
      <c r="G6" s="19" t="s">
        <v>270</v>
      </c>
      <c r="H6" s="19" t="s">
        <v>271</v>
      </c>
      <c r="I6" s="19" t="s">
        <v>272</v>
      </c>
      <c r="J6" s="19" t="s">
        <v>273</v>
      </c>
      <c r="K6" s="19" t="s">
        <v>274</v>
      </c>
      <c r="L6" s="71" t="s">
        <v>275</v>
      </c>
      <c r="M6" s="19" t="s">
        <v>276</v>
      </c>
      <c r="N6" s="19" t="s">
        <v>277</v>
      </c>
      <c r="O6" s="19" t="s">
        <v>278</v>
      </c>
      <c r="P6" s="19" t="s">
        <v>279</v>
      </c>
      <c r="Q6" s="19" t="s">
        <v>280</v>
      </c>
      <c r="R6" s="19" t="s">
        <v>281</v>
      </c>
      <c r="S6" s="19" t="s">
        <v>282</v>
      </c>
      <c r="T6" s="19" t="s">
        <v>283</v>
      </c>
      <c r="U6" s="19" t="s">
        <v>284</v>
      </c>
      <c r="V6" s="19" t="s">
        <v>285</v>
      </c>
      <c r="W6" s="19" t="s">
        <v>286</v>
      </c>
      <c r="X6" s="19" t="s">
        <v>287</v>
      </c>
      <c r="Y6" s="19" t="s">
        <v>288</v>
      </c>
      <c r="Z6" s="19" t="s">
        <v>289</v>
      </c>
      <c r="AA6" s="19" t="s">
        <v>290</v>
      </c>
      <c r="AB6" s="19" t="s">
        <v>291</v>
      </c>
      <c r="AC6" s="19" t="s">
        <v>292</v>
      </c>
      <c r="AD6" s="19" t="s">
        <v>293</v>
      </c>
      <c r="AE6" s="19" t="s">
        <v>294</v>
      </c>
      <c r="AF6" s="19" t="s">
        <v>295</v>
      </c>
      <c r="AG6" s="19" t="s">
        <v>296</v>
      </c>
      <c r="AH6" s="19" t="s">
        <v>297</v>
      </c>
      <c r="AI6" s="19" t="s">
        <v>298</v>
      </c>
      <c r="AJ6" s="19" t="s">
        <v>299</v>
      </c>
      <c r="AK6" s="19" t="s">
        <v>300</v>
      </c>
      <c r="AL6" s="19" t="s">
        <v>301</v>
      </c>
      <c r="AM6" s="19" t="s">
        <v>302</v>
      </c>
      <c r="AN6" s="19" t="s">
        <v>303</v>
      </c>
      <c r="AO6" s="19" t="s">
        <v>304</v>
      </c>
      <c r="AP6" s="19" t="s">
        <v>305</v>
      </c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</row>
    <row r="7" spans="1:79" s="26" customFormat="1" ht="15.75" customHeight="1" x14ac:dyDescent="0.2">
      <c r="A7" s="84" t="s">
        <v>5</v>
      </c>
      <c r="B7" s="84"/>
      <c r="C7" s="85"/>
      <c r="D7" s="23"/>
      <c r="E7" s="22"/>
      <c r="F7" s="22"/>
      <c r="G7" s="22"/>
      <c r="H7" s="22"/>
      <c r="I7" s="22"/>
      <c r="J7" s="22"/>
      <c r="K7" s="23"/>
      <c r="L7" s="72"/>
      <c r="M7" s="24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</row>
    <row r="8" spans="1:79" s="8" customFormat="1" ht="18" customHeight="1" x14ac:dyDescent="0.2">
      <c r="A8" s="86" t="s">
        <v>6</v>
      </c>
      <c r="B8" s="87"/>
      <c r="C8" s="60"/>
      <c r="D8" s="30"/>
      <c r="E8" s="31"/>
      <c r="F8" s="32"/>
      <c r="G8" s="32"/>
      <c r="H8" s="32"/>
      <c r="I8" s="33"/>
      <c r="J8" s="29"/>
      <c r="K8" s="30"/>
      <c r="L8" s="73"/>
      <c r="M8" s="34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</row>
    <row r="9" spans="1:79" s="8" customFormat="1" ht="43.5" customHeight="1" x14ac:dyDescent="0.2">
      <c r="A9" s="86" t="s">
        <v>7</v>
      </c>
      <c r="B9" s="87"/>
      <c r="C9" s="60"/>
      <c r="D9" s="35"/>
      <c r="E9" s="36"/>
      <c r="F9" s="27"/>
      <c r="G9" s="27"/>
      <c r="H9" s="27"/>
      <c r="I9" s="27"/>
      <c r="J9" s="27"/>
      <c r="K9" s="35"/>
      <c r="L9" s="78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</row>
    <row r="10" spans="1:79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  <c r="O10" s="74" t="s">
        <v>20</v>
      </c>
      <c r="P10" s="41" t="s">
        <v>22</v>
      </c>
      <c r="Q10" s="74" t="s">
        <v>55</v>
      </c>
      <c r="R10" s="41" t="s">
        <v>56</v>
      </c>
      <c r="S10" s="74" t="s">
        <v>57</v>
      </c>
      <c r="T10" s="41" t="s">
        <v>58</v>
      </c>
      <c r="U10" s="74" t="s">
        <v>59</v>
      </c>
      <c r="V10" s="41" t="s">
        <v>60</v>
      </c>
      <c r="W10" s="74" t="s">
        <v>61</v>
      </c>
      <c r="X10" s="41" t="s">
        <v>62</v>
      </c>
      <c r="Y10" s="74" t="s">
        <v>63</v>
      </c>
      <c r="Z10" s="41" t="s">
        <v>64</v>
      </c>
      <c r="AA10" s="74" t="s">
        <v>65</v>
      </c>
      <c r="AB10" s="41" t="s">
        <v>66</v>
      </c>
      <c r="AC10" s="74" t="s">
        <v>108</v>
      </c>
      <c r="AD10" s="41" t="s">
        <v>109</v>
      </c>
      <c r="AE10" s="74" t="s">
        <v>110</v>
      </c>
      <c r="AF10" s="41" t="s">
        <v>111</v>
      </c>
      <c r="AG10" s="74" t="s">
        <v>112</v>
      </c>
      <c r="AH10" s="41" t="s">
        <v>113</v>
      </c>
      <c r="AI10" s="74" t="s">
        <v>114</v>
      </c>
      <c r="AJ10" s="41" t="s">
        <v>115</v>
      </c>
      <c r="AK10" s="74" t="s">
        <v>116</v>
      </c>
      <c r="AL10" s="41" t="s">
        <v>117</v>
      </c>
      <c r="AM10" s="74" t="s">
        <v>118</v>
      </c>
      <c r="AN10" s="41" t="s">
        <v>119</v>
      </c>
      <c r="AO10" s="74" t="s">
        <v>120</v>
      </c>
      <c r="AP10" s="41" t="s">
        <v>121</v>
      </c>
      <c r="AQ10" s="74" t="s">
        <v>122</v>
      </c>
      <c r="AR10" s="41" t="s">
        <v>220</v>
      </c>
      <c r="AS10" s="74" t="s">
        <v>221</v>
      </c>
      <c r="AT10" s="41" t="s">
        <v>222</v>
      </c>
      <c r="AU10" s="74" t="s">
        <v>223</v>
      </c>
      <c r="AV10" s="41" t="s">
        <v>224</v>
      </c>
      <c r="AW10" s="74" t="s">
        <v>225</v>
      </c>
      <c r="AX10" s="41" t="s">
        <v>226</v>
      </c>
      <c r="AY10" s="74" t="s">
        <v>227</v>
      </c>
      <c r="AZ10" s="41" t="s">
        <v>228</v>
      </c>
      <c r="BA10" s="74" t="s">
        <v>229</v>
      </c>
      <c r="BB10" s="41" t="s">
        <v>230</v>
      </c>
      <c r="BC10" s="74" t="s">
        <v>231</v>
      </c>
      <c r="BD10" s="41" t="s">
        <v>232</v>
      </c>
      <c r="BE10" s="74" t="s">
        <v>233</v>
      </c>
      <c r="BF10" s="41" t="s">
        <v>234</v>
      </c>
      <c r="BG10" s="74" t="s">
        <v>235</v>
      </c>
      <c r="BH10" s="41" t="s">
        <v>236</v>
      </c>
      <c r="BI10" s="74" t="s">
        <v>237</v>
      </c>
      <c r="BJ10" s="41" t="s">
        <v>238</v>
      </c>
      <c r="BK10" s="74" t="s">
        <v>239</v>
      </c>
      <c r="BL10" s="41" t="s">
        <v>240</v>
      </c>
      <c r="BM10" s="74" t="s">
        <v>241</v>
      </c>
      <c r="BN10" s="41" t="s">
        <v>242</v>
      </c>
      <c r="BO10" s="74" t="s">
        <v>243</v>
      </c>
      <c r="BP10" s="41" t="s">
        <v>244</v>
      </c>
      <c r="BQ10" s="74" t="s">
        <v>245</v>
      </c>
      <c r="BR10" s="41" t="s">
        <v>246</v>
      </c>
      <c r="BS10" s="74" t="s">
        <v>247</v>
      </c>
      <c r="BT10" s="41" t="s">
        <v>248</v>
      </c>
      <c r="BU10" s="74" t="s">
        <v>249</v>
      </c>
      <c r="BV10" s="41" t="s">
        <v>250</v>
      </c>
      <c r="BW10" s="74" t="s">
        <v>251</v>
      </c>
      <c r="BX10" s="41" t="s">
        <v>263</v>
      </c>
      <c r="BY10" s="41"/>
      <c r="BZ10" s="41"/>
      <c r="CA10" s="41"/>
    </row>
    <row r="11" spans="1:79" ht="24" x14ac:dyDescent="0.2">
      <c r="A11" s="43">
        <v>1</v>
      </c>
      <c r="B11" s="44" t="s">
        <v>306</v>
      </c>
      <c r="C11" s="45" t="s">
        <v>307</v>
      </c>
      <c r="D11" s="46"/>
      <c r="E11" s="46"/>
      <c r="F11" s="46"/>
      <c r="G11" s="47"/>
      <c r="H11" s="47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</row>
    <row r="12" spans="1:79" ht="12" x14ac:dyDescent="0.2">
      <c r="A12" s="43">
        <v>2</v>
      </c>
      <c r="B12" s="64"/>
      <c r="C12" s="61"/>
      <c r="D12" s="46"/>
      <c r="E12" s="47"/>
      <c r="F12" s="47"/>
      <c r="G12" s="47"/>
      <c r="H12" s="47"/>
      <c r="I12" s="47"/>
      <c r="J12" s="47"/>
      <c r="K12" s="46"/>
      <c r="L12" s="46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</row>
    <row r="13" spans="1:79" s="50" customFormat="1" ht="12" x14ac:dyDescent="0.2">
      <c r="A13" s="43">
        <v>3</v>
      </c>
      <c r="B13" s="65"/>
      <c r="C13" s="61"/>
      <c r="D13" s="46"/>
      <c r="E13" s="47"/>
      <c r="F13" s="47"/>
      <c r="G13" s="47"/>
      <c r="H13" s="47"/>
      <c r="I13" s="47"/>
      <c r="J13" s="47"/>
      <c r="K13" s="46"/>
      <c r="L13" s="46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</row>
    <row r="14" spans="1:79" s="50" customFormat="1" ht="12" x14ac:dyDescent="0.2">
      <c r="A14" s="43">
        <v>4</v>
      </c>
      <c r="B14" s="44"/>
      <c r="C14" s="61"/>
      <c r="D14" s="46"/>
      <c r="E14" s="47"/>
      <c r="F14" s="47"/>
      <c r="G14" s="47"/>
      <c r="H14" s="47"/>
      <c r="I14" s="47"/>
      <c r="J14" s="47"/>
      <c r="K14" s="46"/>
      <c r="L14" s="46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</row>
    <row r="15" spans="1:79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</row>
    <row r="16" spans="1:79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</row>
    <row r="17" spans="1:79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</row>
    <row r="18" spans="1:79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</row>
    <row r="19" spans="1:79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</row>
    <row r="20" spans="1:79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</row>
    <row r="21" spans="1:79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</row>
    <row r="22" spans="1:79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</row>
    <row r="23" spans="1:79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</row>
    <row r="24" spans="1:79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</row>
    <row r="25" spans="1:79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</row>
    <row r="26" spans="1:79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</row>
    <row r="27" spans="1:79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</row>
    <row r="28" spans="1:79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</row>
    <row r="29" spans="1:79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</row>
    <row r="30" spans="1:79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</row>
    <row r="31" spans="1:79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</row>
    <row r="32" spans="1:79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</row>
    <row r="33" spans="1:79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</row>
    <row r="34" spans="1:79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</row>
    <row r="35" spans="1:79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</row>
    <row r="36" spans="1:79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</row>
    <row r="37" spans="1:79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</row>
    <row r="38" spans="1:79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</row>
    <row r="39" spans="1:79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</row>
    <row r="40" spans="1:79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</row>
    <row r="41" spans="1:79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</row>
    <row r="42" spans="1:79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</row>
    <row r="43" spans="1:79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</row>
    <row r="44" spans="1:79" ht="24.75" customHeight="1" x14ac:dyDescent="0.2">
      <c r="A44" s="52" t="s">
        <v>23</v>
      </c>
      <c r="B44" s="67"/>
      <c r="C44" s="62"/>
      <c r="D44" s="53"/>
      <c r="E44" s="53"/>
      <c r="F44" s="53"/>
      <c r="G44" s="53"/>
      <c r="H44" s="54"/>
      <c r="I44" s="54"/>
      <c r="J44" s="54"/>
      <c r="K44" s="53"/>
      <c r="L44" s="76"/>
      <c r="M44" s="54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4" sqref="F14"/>
    </sheetView>
  </sheetViews>
  <sheetFormatPr defaultColWidth="9.140625" defaultRowHeight="20.100000000000001" customHeight="1" x14ac:dyDescent="0.2"/>
  <cols>
    <col min="1" max="1" width="13.42578125" style="48" customWidth="1"/>
    <col min="2" max="2" width="11" style="8" bestFit="1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7" width="15" style="48" customWidth="1"/>
    <col min="8" max="8" width="16.85546875" style="48" customWidth="1"/>
    <col min="9" max="9" width="15.7109375" style="48" customWidth="1"/>
    <col min="10" max="10" width="14.42578125" style="48" customWidth="1"/>
    <col min="11" max="11" width="13.5703125" style="56" customWidth="1"/>
    <col min="12" max="12" width="16.42578125" style="77" customWidth="1"/>
    <col min="13" max="13" width="13.28515625" style="58" customWidth="1"/>
    <col min="14" max="14" width="14.7109375" style="58" customWidth="1"/>
    <col min="15" max="16384" width="9.140625" style="48"/>
  </cols>
  <sheetData>
    <row r="1" spans="1:14" s="8" customFormat="1" ht="12" x14ac:dyDescent="0.2">
      <c r="A1" s="1" t="s">
        <v>0</v>
      </c>
      <c r="B1" s="2">
        <v>3450003637</v>
      </c>
      <c r="C1" s="59" t="s">
        <v>1</v>
      </c>
      <c r="D1" s="4">
        <v>40381</v>
      </c>
      <c r="E1" s="5">
        <v>0.64583333333333337</v>
      </c>
      <c r="F1" s="1"/>
      <c r="G1" s="6"/>
      <c r="H1" s="1"/>
      <c r="I1" s="1"/>
      <c r="J1" s="1"/>
      <c r="K1" s="68"/>
      <c r="L1" s="12"/>
      <c r="M1" s="7"/>
      <c r="N1" s="7"/>
    </row>
    <row r="2" spans="1:14" s="8" customFormat="1" ht="12" x14ac:dyDescent="0.2">
      <c r="A2" s="1" t="s">
        <v>2</v>
      </c>
      <c r="B2" s="2"/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</row>
    <row r="3" spans="1:14" s="8" customFormat="1" ht="12" x14ac:dyDescent="0.2">
      <c r="A3" s="1" t="s">
        <v>3</v>
      </c>
      <c r="B3" s="2"/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</row>
    <row r="4" spans="1:14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</row>
    <row r="5" spans="1:14" s="17" customFormat="1" ht="12" x14ac:dyDescent="0.2">
      <c r="A5" s="39"/>
      <c r="B5" s="39"/>
      <c r="C5" s="83"/>
      <c r="D5" s="15"/>
      <c r="E5" s="14"/>
      <c r="F5" s="14"/>
      <c r="G5" s="14"/>
      <c r="H5" s="14"/>
      <c r="I5" s="14"/>
      <c r="J5" s="14"/>
      <c r="K5" s="15"/>
      <c r="L5" s="70"/>
      <c r="M5" s="14"/>
      <c r="N5" s="16"/>
    </row>
    <row r="6" spans="1:14" s="20" customFormat="1" ht="60" x14ac:dyDescent="0.2">
      <c r="A6" s="40" t="s">
        <v>4</v>
      </c>
      <c r="B6" s="40"/>
      <c r="C6" s="83"/>
      <c r="D6" s="19" t="s">
        <v>335</v>
      </c>
      <c r="E6" s="19" t="s">
        <v>336</v>
      </c>
      <c r="F6" s="19" t="s">
        <v>337</v>
      </c>
      <c r="G6" s="19" t="s">
        <v>338</v>
      </c>
      <c r="H6" s="19" t="s">
        <v>339</v>
      </c>
      <c r="I6" s="19" t="s">
        <v>340</v>
      </c>
      <c r="J6" s="19" t="s">
        <v>341</v>
      </c>
      <c r="K6" s="19" t="s">
        <v>342</v>
      </c>
      <c r="L6" s="71" t="s">
        <v>343</v>
      </c>
      <c r="M6" s="19" t="s">
        <v>344</v>
      </c>
      <c r="N6" s="19" t="s">
        <v>345</v>
      </c>
    </row>
    <row r="7" spans="1:14" s="26" customFormat="1" ht="15.75" customHeight="1" x14ac:dyDescent="0.2">
      <c r="A7" s="84" t="s">
        <v>5</v>
      </c>
      <c r="B7" s="84"/>
      <c r="C7" s="85"/>
      <c r="D7" s="23">
        <v>40380</v>
      </c>
      <c r="E7" s="22">
        <v>40381</v>
      </c>
      <c r="F7" s="22"/>
      <c r="G7" s="22"/>
      <c r="H7" s="22">
        <v>40380</v>
      </c>
      <c r="I7" s="22"/>
      <c r="J7" s="22">
        <v>40371</v>
      </c>
      <c r="K7" s="23"/>
      <c r="L7" s="72">
        <v>40380</v>
      </c>
      <c r="M7" s="24"/>
      <c r="N7" s="24">
        <v>40381</v>
      </c>
    </row>
    <row r="8" spans="1:14" s="8" customFormat="1" ht="18" customHeight="1" x14ac:dyDescent="0.2">
      <c r="A8" s="86" t="s">
        <v>6</v>
      </c>
      <c r="B8" s="87"/>
      <c r="C8" s="60"/>
      <c r="D8" s="30" t="s">
        <v>353</v>
      </c>
      <c r="E8" s="31" t="s">
        <v>354</v>
      </c>
      <c r="F8" s="32"/>
      <c r="G8" s="32"/>
      <c r="H8" s="32" t="s">
        <v>357</v>
      </c>
      <c r="I8" s="33"/>
      <c r="J8" s="29" t="s">
        <v>359</v>
      </c>
      <c r="K8" s="30"/>
      <c r="L8" s="73" t="s">
        <v>361</v>
      </c>
      <c r="M8" s="34"/>
      <c r="N8" s="25" t="s">
        <v>363</v>
      </c>
    </row>
    <row r="9" spans="1:14" s="8" customFormat="1" ht="60" x14ac:dyDescent="0.2">
      <c r="A9" s="86" t="s">
        <v>7</v>
      </c>
      <c r="B9" s="87"/>
      <c r="C9" s="60"/>
      <c r="D9" s="95" t="s">
        <v>355</v>
      </c>
      <c r="E9" s="94" t="s">
        <v>356</v>
      </c>
      <c r="F9" s="27"/>
      <c r="G9" s="27"/>
      <c r="H9" s="95" t="s">
        <v>358</v>
      </c>
      <c r="I9" s="27"/>
      <c r="J9" s="95" t="s">
        <v>360</v>
      </c>
      <c r="K9" s="35"/>
      <c r="L9" s="96" t="s">
        <v>362</v>
      </c>
      <c r="M9" s="37"/>
      <c r="N9" s="97" t="s">
        <v>364</v>
      </c>
    </row>
    <row r="10" spans="1:14" s="42" customFormat="1" ht="26.25" customHeight="1" x14ac:dyDescent="0.2">
      <c r="A10" s="38" t="s">
        <v>8</v>
      </c>
      <c r="B10" s="39" t="s">
        <v>9</v>
      </c>
      <c r="C10" s="60" t="s">
        <v>10</v>
      </c>
      <c r="D10" s="40" t="s">
        <v>11</v>
      </c>
      <c r="E10" s="40" t="s">
        <v>12</v>
      </c>
      <c r="F10" s="40" t="s">
        <v>13</v>
      </c>
      <c r="G10" s="40" t="s">
        <v>14</v>
      </c>
      <c r="H10" s="40" t="s">
        <v>15</v>
      </c>
      <c r="I10" s="40" t="s">
        <v>16</v>
      </c>
      <c r="J10" s="40" t="s">
        <v>17</v>
      </c>
      <c r="K10" s="40" t="s">
        <v>48</v>
      </c>
      <c r="L10" s="74" t="s">
        <v>18</v>
      </c>
      <c r="M10" s="41" t="s">
        <v>21</v>
      </c>
      <c r="N10" s="41" t="s">
        <v>19</v>
      </c>
    </row>
    <row r="11" spans="1:14" ht="24" x14ac:dyDescent="0.2">
      <c r="A11" s="43">
        <v>1</v>
      </c>
      <c r="B11" s="44" t="s">
        <v>346</v>
      </c>
      <c r="C11" s="45" t="s">
        <v>350</v>
      </c>
      <c r="D11" s="88">
        <v>20245</v>
      </c>
      <c r="E11" s="88">
        <v>23880</v>
      </c>
      <c r="F11" s="101" t="s">
        <v>141</v>
      </c>
      <c r="G11" s="102" t="s">
        <v>141</v>
      </c>
      <c r="H11" s="92">
        <v>22320</v>
      </c>
      <c r="I11" s="101" t="s">
        <v>141</v>
      </c>
      <c r="J11" s="88">
        <v>16200</v>
      </c>
      <c r="K11" s="101" t="s">
        <v>141</v>
      </c>
      <c r="L11" s="88">
        <v>15800</v>
      </c>
      <c r="M11" s="101" t="s">
        <v>141</v>
      </c>
      <c r="N11" s="88">
        <v>18600</v>
      </c>
    </row>
    <row r="12" spans="1:14" ht="36" x14ac:dyDescent="0.2">
      <c r="A12" s="43">
        <v>2</v>
      </c>
      <c r="B12" s="64" t="s">
        <v>346</v>
      </c>
      <c r="C12" s="61" t="s">
        <v>351</v>
      </c>
      <c r="D12" s="88">
        <v>14660</v>
      </c>
      <c r="E12" s="92">
        <v>12600</v>
      </c>
      <c r="F12" s="102" t="s">
        <v>141</v>
      </c>
      <c r="G12" s="102" t="s">
        <v>141</v>
      </c>
      <c r="H12" s="92">
        <v>15120</v>
      </c>
      <c r="I12" s="102" t="s">
        <v>141</v>
      </c>
      <c r="J12" s="92">
        <v>14571.85</v>
      </c>
      <c r="K12" s="101" t="s">
        <v>141</v>
      </c>
      <c r="L12" s="88">
        <v>10651</v>
      </c>
      <c r="M12" s="102" t="s">
        <v>141</v>
      </c>
      <c r="N12" s="92">
        <v>10680</v>
      </c>
    </row>
    <row r="13" spans="1:14" s="100" customFormat="1" ht="48" x14ac:dyDescent="0.2">
      <c r="A13" s="98">
        <v>3</v>
      </c>
      <c r="B13" s="99" t="s">
        <v>347</v>
      </c>
      <c r="C13" s="61" t="s">
        <v>348</v>
      </c>
      <c r="D13" s="101" t="s">
        <v>365</v>
      </c>
      <c r="E13" s="101" t="s">
        <v>365</v>
      </c>
      <c r="F13" s="101" t="s">
        <v>365</v>
      </c>
      <c r="G13" s="101" t="s">
        <v>365</v>
      </c>
      <c r="H13" s="101" t="s">
        <v>365</v>
      </c>
      <c r="I13" s="101" t="s">
        <v>365</v>
      </c>
      <c r="J13" s="101" t="s">
        <v>365</v>
      </c>
      <c r="K13" s="101" t="s">
        <v>365</v>
      </c>
      <c r="L13" s="101" t="s">
        <v>365</v>
      </c>
      <c r="M13" s="101" t="s">
        <v>365</v>
      </c>
      <c r="N13" s="101" t="s">
        <v>365</v>
      </c>
    </row>
    <row r="14" spans="1:14" s="50" customFormat="1" ht="24" x14ac:dyDescent="0.2">
      <c r="A14" s="43">
        <v>4</v>
      </c>
      <c r="B14" s="44" t="s">
        <v>349</v>
      </c>
      <c r="C14" s="61" t="s">
        <v>352</v>
      </c>
      <c r="D14" s="88">
        <v>249</v>
      </c>
      <c r="E14" s="92">
        <v>360</v>
      </c>
      <c r="F14" s="102" t="s">
        <v>141</v>
      </c>
      <c r="G14" s="102" t="s">
        <v>141</v>
      </c>
      <c r="H14" s="92">
        <v>360</v>
      </c>
      <c r="I14" s="92" t="s">
        <v>141</v>
      </c>
      <c r="J14" s="92">
        <v>550.95000000000005</v>
      </c>
      <c r="K14" s="101" t="s">
        <v>141</v>
      </c>
      <c r="L14" s="88">
        <v>525</v>
      </c>
      <c r="M14" s="102" t="s">
        <v>141</v>
      </c>
      <c r="N14" s="92">
        <v>360</v>
      </c>
    </row>
    <row r="15" spans="1:14" s="50" customFormat="1" ht="12" x14ac:dyDescent="0.2">
      <c r="A15" s="43">
        <v>5</v>
      </c>
      <c r="B15" s="65"/>
      <c r="C15" s="61"/>
      <c r="D15" s="46"/>
      <c r="E15" s="47"/>
      <c r="F15" s="47"/>
      <c r="G15" s="47"/>
      <c r="H15" s="47"/>
      <c r="I15" s="47"/>
      <c r="J15" s="47"/>
      <c r="K15" s="46"/>
      <c r="L15" s="46"/>
      <c r="M15" s="47"/>
      <c r="N15" s="47"/>
    </row>
    <row r="16" spans="1:14" ht="12" x14ac:dyDescent="0.2">
      <c r="A16" s="43">
        <v>6</v>
      </c>
      <c r="B16" s="6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</row>
    <row r="17" spans="1:14" ht="12" x14ac:dyDescent="0.2">
      <c r="A17" s="43">
        <v>7</v>
      </c>
      <c r="B17" s="6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</row>
    <row r="18" spans="1:14" ht="12" x14ac:dyDescent="0.2">
      <c r="A18" s="43">
        <v>8</v>
      </c>
      <c r="B18" s="6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</row>
    <row r="19" spans="1:14" ht="12" x14ac:dyDescent="0.2">
      <c r="A19" s="43">
        <v>9</v>
      </c>
      <c r="B19" s="6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</row>
    <row r="20" spans="1:14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</row>
    <row r="21" spans="1:14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</row>
    <row r="22" spans="1:14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</row>
    <row r="23" spans="1:14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</row>
    <row r="24" spans="1:14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</row>
    <row r="25" spans="1:14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</row>
    <row r="26" spans="1:14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</row>
    <row r="27" spans="1:14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</row>
    <row r="28" spans="1:14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</row>
    <row r="29" spans="1:14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</row>
    <row r="30" spans="1:14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</row>
    <row r="31" spans="1:14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</row>
    <row r="32" spans="1:14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</row>
    <row r="33" spans="1:14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</row>
    <row r="34" spans="1:14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</row>
    <row r="35" spans="1:14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</row>
    <row r="36" spans="1:14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</row>
    <row r="37" spans="1:14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</row>
    <row r="38" spans="1:14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</row>
    <row r="39" spans="1:14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</row>
    <row r="40" spans="1:14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</row>
    <row r="41" spans="1:14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</row>
    <row r="42" spans="1:14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</row>
    <row r="43" spans="1:14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</row>
    <row r="44" spans="1:14" ht="24.75" customHeight="1" x14ac:dyDescent="0.2">
      <c r="A44" s="52" t="s">
        <v>23</v>
      </c>
      <c r="B44" s="67"/>
      <c r="C44" s="62"/>
      <c r="D44" s="53">
        <f>D11+D12+D14</f>
        <v>35154</v>
      </c>
      <c r="E44" s="53">
        <f t="shared" ref="E44:N44" si="0">E11+E12+E14</f>
        <v>36840</v>
      </c>
      <c r="F44" s="53"/>
      <c r="G44" s="53"/>
      <c r="H44" s="53">
        <f t="shared" si="0"/>
        <v>37800</v>
      </c>
      <c r="I44" s="53"/>
      <c r="J44" s="53">
        <f t="shared" si="0"/>
        <v>31322.799999999999</v>
      </c>
      <c r="K44" s="53"/>
      <c r="L44" s="53">
        <f t="shared" si="0"/>
        <v>26976</v>
      </c>
      <c r="M44" s="53"/>
      <c r="N44" s="53">
        <f t="shared" si="0"/>
        <v>29640</v>
      </c>
    </row>
  </sheetData>
  <phoneticPr fontId="2" type="noConversion"/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zoomScaleNormal="10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B1" sqref="B1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7" width="15" style="48" customWidth="1"/>
    <col min="8" max="8" width="16.85546875" style="48" customWidth="1"/>
    <col min="9" max="9" width="15.7109375" style="48" customWidth="1"/>
    <col min="10" max="10" width="14.42578125" style="48" customWidth="1"/>
    <col min="11" max="11" width="13.5703125" style="56" customWidth="1"/>
    <col min="12" max="12" width="16.42578125" style="77" customWidth="1"/>
    <col min="13" max="13" width="13.28515625" style="58" customWidth="1"/>
    <col min="14" max="14" width="14.7109375" style="58" hidden="1" customWidth="1"/>
    <col min="15" max="16384" width="9.140625" style="48"/>
  </cols>
  <sheetData>
    <row r="1" spans="1:14" s="8" customFormat="1" ht="12" x14ac:dyDescent="0.2">
      <c r="A1" s="1" t="s">
        <v>0</v>
      </c>
      <c r="B1" s="2">
        <v>345003655</v>
      </c>
      <c r="C1" s="59" t="s">
        <v>1</v>
      </c>
      <c r="D1" s="4">
        <v>40441</v>
      </c>
      <c r="E1" s="5" t="s">
        <v>366</v>
      </c>
      <c r="F1" s="1"/>
      <c r="G1" s="6"/>
      <c r="H1" s="1"/>
      <c r="I1" s="1"/>
      <c r="J1" s="1"/>
      <c r="K1" s="68"/>
      <c r="L1" s="12"/>
      <c r="M1" s="7"/>
      <c r="N1" s="7"/>
    </row>
    <row r="2" spans="1:14" s="8" customFormat="1" ht="12" x14ac:dyDescent="0.2">
      <c r="A2" s="1" t="s">
        <v>2</v>
      </c>
      <c r="B2" s="2">
        <v>345002254</v>
      </c>
      <c r="C2" s="10"/>
      <c r="D2" s="10"/>
      <c r="E2" s="11"/>
      <c r="F2" s="1"/>
      <c r="G2" s="1"/>
      <c r="H2" s="1"/>
      <c r="I2" s="1"/>
      <c r="J2" s="1"/>
      <c r="K2" s="68"/>
      <c r="L2" s="12"/>
      <c r="M2" s="7"/>
      <c r="N2" s="7"/>
    </row>
    <row r="3" spans="1:14" s="8" customFormat="1" ht="12" x14ac:dyDescent="0.2">
      <c r="A3" s="1" t="s">
        <v>3</v>
      </c>
      <c r="B3" s="2" t="s">
        <v>367</v>
      </c>
      <c r="C3" s="10"/>
      <c r="D3" s="10"/>
      <c r="E3" s="3"/>
      <c r="F3" s="1"/>
      <c r="G3" s="1"/>
      <c r="H3" s="1"/>
      <c r="I3" s="1"/>
      <c r="J3" s="1"/>
      <c r="K3" s="68"/>
      <c r="L3" s="12"/>
      <c r="M3" s="7"/>
      <c r="N3" s="7"/>
    </row>
    <row r="4" spans="1:14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68"/>
      <c r="L4" s="69"/>
      <c r="M4" s="1"/>
      <c r="N4" s="1"/>
    </row>
    <row r="5" spans="1:14" s="17" customFormat="1" ht="12" x14ac:dyDescent="0.2">
      <c r="A5" s="39"/>
      <c r="B5" s="39"/>
      <c r="C5" s="83"/>
      <c r="D5" s="15" t="s">
        <v>369</v>
      </c>
      <c r="E5" s="14" t="s">
        <v>370</v>
      </c>
      <c r="F5" s="14" t="s">
        <v>372</v>
      </c>
      <c r="G5" s="14" t="s">
        <v>374</v>
      </c>
      <c r="H5" s="14" t="s">
        <v>376</v>
      </c>
      <c r="I5" s="14" t="s">
        <v>376</v>
      </c>
      <c r="J5" s="14" t="s">
        <v>379</v>
      </c>
      <c r="K5" s="15" t="s">
        <v>381</v>
      </c>
      <c r="L5" s="70" t="s">
        <v>383</v>
      </c>
      <c r="M5" s="14" t="s">
        <v>385</v>
      </c>
      <c r="N5" s="16"/>
    </row>
    <row r="6" spans="1:14" s="20" customFormat="1" ht="24" x14ac:dyDescent="0.2">
      <c r="A6" s="40" t="s">
        <v>4</v>
      </c>
      <c r="B6" s="40"/>
      <c r="C6" s="83"/>
      <c r="D6" s="19" t="s">
        <v>368</v>
      </c>
      <c r="E6" s="19" t="s">
        <v>371</v>
      </c>
      <c r="F6" s="19" t="s">
        <v>373</v>
      </c>
      <c r="G6" s="19" t="s">
        <v>375</v>
      </c>
      <c r="H6" s="19" t="s">
        <v>377</v>
      </c>
      <c r="I6" s="19" t="s">
        <v>378</v>
      </c>
      <c r="J6" s="19" t="s">
        <v>380</v>
      </c>
      <c r="K6" s="19" t="s">
        <v>382</v>
      </c>
      <c r="L6" s="71" t="s">
        <v>384</v>
      </c>
      <c r="M6" s="19" t="s">
        <v>386</v>
      </c>
      <c r="N6" s="19"/>
    </row>
    <row r="7" spans="1:14" s="26" customFormat="1" ht="15.75" customHeight="1" x14ac:dyDescent="0.2">
      <c r="A7" s="84" t="s">
        <v>5</v>
      </c>
      <c r="B7" s="84"/>
      <c r="C7" s="85"/>
      <c r="D7" s="23"/>
      <c r="E7" s="22"/>
      <c r="F7" s="22"/>
      <c r="G7" s="22"/>
      <c r="H7" s="22">
        <v>40438</v>
      </c>
      <c r="I7" s="22"/>
      <c r="J7" s="22">
        <v>40441</v>
      </c>
      <c r="K7" s="23">
        <v>40438</v>
      </c>
      <c r="L7" s="72"/>
      <c r="M7" s="24"/>
      <c r="N7" s="24"/>
    </row>
    <row r="8" spans="1:14" s="8" customFormat="1" ht="18" customHeight="1" x14ac:dyDescent="0.2">
      <c r="A8" s="86" t="s">
        <v>6</v>
      </c>
      <c r="B8" s="87"/>
      <c r="C8" s="60"/>
      <c r="D8" s="30"/>
      <c r="E8" s="31"/>
      <c r="F8" s="32"/>
      <c r="G8" s="32"/>
      <c r="H8" s="32" t="s">
        <v>396</v>
      </c>
      <c r="I8" s="33"/>
      <c r="J8" s="29" t="s">
        <v>398</v>
      </c>
      <c r="K8" s="30" t="s">
        <v>399</v>
      </c>
      <c r="L8" s="73"/>
      <c r="M8" s="34"/>
      <c r="N8" s="25"/>
    </row>
    <row r="9" spans="1:14" s="8" customFormat="1" ht="12" x14ac:dyDescent="0.2">
      <c r="A9" s="86" t="s">
        <v>395</v>
      </c>
      <c r="B9" s="87"/>
      <c r="C9" s="60"/>
      <c r="D9" s="95"/>
      <c r="E9" s="94"/>
      <c r="F9" s="27"/>
      <c r="G9" s="27"/>
      <c r="H9" s="95" t="s">
        <v>397</v>
      </c>
      <c r="I9" s="27"/>
      <c r="J9" s="95" t="s">
        <v>397</v>
      </c>
      <c r="K9" s="35" t="s">
        <v>400</v>
      </c>
      <c r="L9" s="96"/>
      <c r="M9" s="37"/>
      <c r="N9" s="97"/>
    </row>
    <row r="10" spans="1:14" s="42" customFormat="1" ht="26.25" customHeight="1" x14ac:dyDescent="0.2">
      <c r="A10" s="38" t="s">
        <v>8</v>
      </c>
      <c r="B10" s="39"/>
      <c r="C10" s="60"/>
      <c r="D10" s="40"/>
      <c r="E10" s="40"/>
      <c r="F10" s="40"/>
      <c r="G10" s="40"/>
      <c r="H10" s="40"/>
      <c r="I10" s="40"/>
      <c r="J10" s="40"/>
      <c r="K10" s="40"/>
      <c r="L10" s="74"/>
      <c r="M10" s="41"/>
      <c r="N10" s="41"/>
    </row>
    <row r="11" spans="1:14" ht="36" x14ac:dyDescent="0.2">
      <c r="A11" s="43">
        <v>1</v>
      </c>
      <c r="B11" s="103" t="s">
        <v>387</v>
      </c>
      <c r="C11" s="45" t="s">
        <v>392</v>
      </c>
      <c r="D11" s="88"/>
      <c r="E11" s="88"/>
      <c r="F11" s="101"/>
      <c r="G11" s="102"/>
      <c r="H11" s="92">
        <f>12.5*500</f>
        <v>6250</v>
      </c>
      <c r="I11" s="101"/>
      <c r="J11" s="88">
        <f>13.75*500</f>
        <v>6875</v>
      </c>
      <c r="K11" s="88">
        <f>11.99*500</f>
        <v>5995</v>
      </c>
      <c r="L11" s="88"/>
      <c r="M11" s="101"/>
      <c r="N11" s="88"/>
    </row>
    <row r="12" spans="1:14" ht="24" x14ac:dyDescent="0.2">
      <c r="A12" s="43">
        <v>2</v>
      </c>
      <c r="B12" s="104" t="s">
        <v>388</v>
      </c>
      <c r="C12" s="61" t="s">
        <v>393</v>
      </c>
      <c r="D12" s="88"/>
      <c r="E12" s="92"/>
      <c r="F12" s="102"/>
      <c r="G12" s="102"/>
      <c r="H12" s="92">
        <f>13.95*1000</f>
        <v>13950</v>
      </c>
      <c r="I12" s="102"/>
      <c r="J12" s="92">
        <f>17.5*1000</f>
        <v>17500</v>
      </c>
      <c r="K12" s="88">
        <f>13.82*1000</f>
        <v>13820</v>
      </c>
      <c r="L12" s="88"/>
      <c r="M12" s="102"/>
      <c r="N12" s="92"/>
    </row>
    <row r="13" spans="1:14" s="100" customFormat="1" ht="24" x14ac:dyDescent="0.2">
      <c r="A13" s="98">
        <v>3</v>
      </c>
      <c r="B13" s="105" t="s">
        <v>389</v>
      </c>
      <c r="C13" s="61" t="s">
        <v>393</v>
      </c>
      <c r="D13" s="101"/>
      <c r="E13" s="101"/>
      <c r="F13" s="101"/>
      <c r="G13" s="101"/>
      <c r="H13" s="88">
        <f>14.45*1000</f>
        <v>14450</v>
      </c>
      <c r="I13" s="101"/>
      <c r="J13" s="88">
        <f>16.75*1000</f>
        <v>16750</v>
      </c>
      <c r="K13" s="88">
        <f>14.1*1000</f>
        <v>14100</v>
      </c>
      <c r="L13" s="101"/>
      <c r="M13" s="101"/>
      <c r="N13" s="101"/>
    </row>
    <row r="14" spans="1:14" s="50" customFormat="1" ht="36" x14ac:dyDescent="0.2">
      <c r="A14" s="43">
        <v>4</v>
      </c>
      <c r="B14" s="103" t="s">
        <v>390</v>
      </c>
      <c r="C14" s="61" t="s">
        <v>394</v>
      </c>
      <c r="D14" s="88"/>
      <c r="E14" s="92"/>
      <c r="F14" s="102"/>
      <c r="G14" s="102"/>
      <c r="H14" s="92">
        <f>19.25*200</f>
        <v>3850</v>
      </c>
      <c r="I14" s="92"/>
      <c r="J14" s="92">
        <f>17.25*200</f>
        <v>3450</v>
      </c>
      <c r="K14" s="88">
        <f>18.92*200</f>
        <v>3784.0000000000005</v>
      </c>
      <c r="L14" s="88"/>
      <c r="M14" s="102"/>
      <c r="N14" s="92"/>
    </row>
    <row r="15" spans="1:14" s="50" customFormat="1" ht="24" x14ac:dyDescent="0.2">
      <c r="A15" s="43">
        <v>5</v>
      </c>
      <c r="B15" s="105" t="s">
        <v>391</v>
      </c>
      <c r="C15" s="61" t="s">
        <v>392</v>
      </c>
      <c r="D15" s="46"/>
      <c r="E15" s="47"/>
      <c r="F15" s="47"/>
      <c r="G15" s="47"/>
      <c r="H15" s="92">
        <f>17.75*500</f>
        <v>8875</v>
      </c>
      <c r="I15" s="47"/>
      <c r="J15" s="92">
        <f>22.3*500</f>
        <v>11150</v>
      </c>
      <c r="K15" s="88">
        <f>18.8*500</f>
        <v>9400</v>
      </c>
      <c r="L15" s="46"/>
      <c r="M15" s="47"/>
      <c r="N15" s="47"/>
    </row>
    <row r="16" spans="1:14" ht="12" x14ac:dyDescent="0.2">
      <c r="A16" s="43">
        <v>6</v>
      </c>
      <c r="B16" s="105"/>
      <c r="C16" s="61"/>
      <c r="D16" s="46"/>
      <c r="E16" s="47"/>
      <c r="F16" s="47"/>
      <c r="G16" s="47"/>
      <c r="H16" s="47"/>
      <c r="I16" s="47"/>
      <c r="J16" s="47"/>
      <c r="K16" s="46"/>
      <c r="L16" s="75"/>
      <c r="M16" s="51"/>
      <c r="N16" s="51"/>
    </row>
    <row r="17" spans="1:14" ht="12" x14ac:dyDescent="0.2">
      <c r="A17" s="43">
        <v>7</v>
      </c>
      <c r="B17" s="105"/>
      <c r="C17" s="61"/>
      <c r="D17" s="46"/>
      <c r="E17" s="47"/>
      <c r="F17" s="47"/>
      <c r="G17" s="47"/>
      <c r="H17" s="47"/>
      <c r="I17" s="47"/>
      <c r="J17" s="47"/>
      <c r="K17" s="46"/>
      <c r="L17" s="75"/>
      <c r="M17" s="51"/>
      <c r="N17" s="51"/>
    </row>
    <row r="18" spans="1:14" ht="12" x14ac:dyDescent="0.2">
      <c r="A18" s="43">
        <v>8</v>
      </c>
      <c r="B18" s="105"/>
      <c r="C18" s="61"/>
      <c r="D18" s="46"/>
      <c r="E18" s="47"/>
      <c r="F18" s="47"/>
      <c r="G18" s="47"/>
      <c r="H18" s="47"/>
      <c r="I18" s="47"/>
      <c r="J18" s="47"/>
      <c r="K18" s="46"/>
      <c r="L18" s="75"/>
      <c r="M18" s="51"/>
      <c r="N18" s="51"/>
    </row>
    <row r="19" spans="1:14" ht="12" x14ac:dyDescent="0.2">
      <c r="A19" s="43">
        <v>9</v>
      </c>
      <c r="B19" s="105"/>
      <c r="C19" s="61"/>
      <c r="D19" s="46"/>
      <c r="E19" s="47"/>
      <c r="F19" s="47"/>
      <c r="G19" s="47"/>
      <c r="H19" s="47"/>
      <c r="I19" s="47"/>
      <c r="J19" s="47"/>
      <c r="K19" s="46"/>
      <c r="L19" s="75"/>
      <c r="M19" s="51"/>
      <c r="N19" s="51"/>
    </row>
    <row r="20" spans="1:14" ht="20.45" hidden="1" customHeight="1" x14ac:dyDescent="0.2">
      <c r="A20" s="43">
        <v>10</v>
      </c>
      <c r="B20" s="65"/>
      <c r="C20" s="61"/>
      <c r="D20" s="49"/>
      <c r="E20" s="47"/>
      <c r="F20" s="47"/>
      <c r="G20" s="47"/>
      <c r="H20" s="47"/>
      <c r="I20" s="47"/>
      <c r="J20" s="47"/>
      <c r="K20" s="46"/>
      <c r="L20" s="75"/>
      <c r="M20" s="51"/>
      <c r="N20" s="51"/>
    </row>
    <row r="21" spans="1:14" ht="20.45" hidden="1" customHeight="1" x14ac:dyDescent="0.2">
      <c r="A21" s="43">
        <v>11</v>
      </c>
      <c r="B21" s="65"/>
      <c r="C21" s="61"/>
      <c r="D21" s="49"/>
      <c r="E21" s="47"/>
      <c r="F21" s="47"/>
      <c r="G21" s="47"/>
      <c r="H21" s="47"/>
      <c r="I21" s="47"/>
      <c r="J21" s="47"/>
      <c r="K21" s="46"/>
      <c r="L21" s="75"/>
      <c r="M21" s="51"/>
      <c r="N21" s="51"/>
    </row>
    <row r="22" spans="1:14" ht="20.45" hidden="1" customHeight="1" x14ac:dyDescent="0.2">
      <c r="A22" s="43">
        <v>12</v>
      </c>
      <c r="B22" s="65"/>
      <c r="C22" s="61"/>
      <c r="D22" s="49"/>
      <c r="E22" s="47"/>
      <c r="F22" s="47"/>
      <c r="G22" s="47"/>
      <c r="H22" s="47"/>
      <c r="I22" s="47"/>
      <c r="J22" s="47"/>
      <c r="K22" s="46"/>
      <c r="L22" s="75"/>
      <c r="M22" s="51"/>
      <c r="N22" s="51"/>
    </row>
    <row r="23" spans="1:14" ht="20.45" hidden="1" customHeight="1" x14ac:dyDescent="0.2">
      <c r="A23" s="43">
        <v>13</v>
      </c>
      <c r="B23" s="65"/>
      <c r="C23" s="61"/>
      <c r="D23" s="49"/>
      <c r="E23" s="47"/>
      <c r="F23" s="47"/>
      <c r="G23" s="47"/>
      <c r="H23" s="47"/>
      <c r="I23" s="47"/>
      <c r="J23" s="47"/>
      <c r="K23" s="46"/>
      <c r="L23" s="75"/>
      <c r="M23" s="51"/>
      <c r="N23" s="51"/>
    </row>
    <row r="24" spans="1:14" ht="20.45" hidden="1" customHeight="1" x14ac:dyDescent="0.2">
      <c r="A24" s="52">
        <v>14</v>
      </c>
      <c r="B24" s="66"/>
      <c r="C24" s="61"/>
      <c r="D24" s="49"/>
      <c r="E24" s="47"/>
      <c r="F24" s="47"/>
      <c r="G24" s="47"/>
      <c r="H24" s="47"/>
      <c r="I24" s="47"/>
      <c r="J24" s="47"/>
      <c r="K24" s="46"/>
      <c r="L24" s="75"/>
      <c r="M24" s="51"/>
      <c r="N24" s="51"/>
    </row>
    <row r="25" spans="1:14" ht="20.45" hidden="1" customHeight="1" x14ac:dyDescent="0.2">
      <c r="A25" s="52">
        <v>15</v>
      </c>
      <c r="B25" s="66"/>
      <c r="C25" s="61"/>
      <c r="D25" s="49"/>
      <c r="E25" s="47"/>
      <c r="F25" s="47"/>
      <c r="G25" s="47"/>
      <c r="H25" s="47"/>
      <c r="I25" s="47"/>
      <c r="J25" s="47"/>
      <c r="K25" s="46"/>
      <c r="L25" s="75"/>
      <c r="M25" s="51"/>
      <c r="N25" s="51"/>
    </row>
    <row r="26" spans="1:14" ht="20.45" hidden="1" customHeight="1" x14ac:dyDescent="0.2">
      <c r="A26" s="52">
        <v>16</v>
      </c>
      <c r="B26" s="66"/>
      <c r="C26" s="61"/>
      <c r="D26" s="49"/>
      <c r="E26" s="47"/>
      <c r="F26" s="47"/>
      <c r="G26" s="47"/>
      <c r="H26" s="47"/>
      <c r="I26" s="47"/>
      <c r="J26" s="47"/>
      <c r="K26" s="46"/>
      <c r="L26" s="75"/>
      <c r="M26" s="51"/>
      <c r="N26" s="51"/>
    </row>
    <row r="27" spans="1:14" ht="20.45" hidden="1" customHeight="1" x14ac:dyDescent="0.2">
      <c r="A27" s="52">
        <v>17</v>
      </c>
      <c r="B27" s="66"/>
      <c r="C27" s="61"/>
      <c r="D27" s="49"/>
      <c r="E27" s="47"/>
      <c r="F27" s="47"/>
      <c r="G27" s="47"/>
      <c r="H27" s="47"/>
      <c r="I27" s="47"/>
      <c r="J27" s="47"/>
      <c r="K27" s="46"/>
      <c r="L27" s="75"/>
      <c r="M27" s="51"/>
      <c r="N27" s="51"/>
    </row>
    <row r="28" spans="1:14" ht="20.45" hidden="1" customHeight="1" x14ac:dyDescent="0.2">
      <c r="A28" s="52">
        <v>18</v>
      </c>
      <c r="B28" s="66"/>
      <c r="C28" s="61"/>
      <c r="D28" s="49"/>
      <c r="E28" s="47"/>
      <c r="F28" s="47"/>
      <c r="G28" s="47"/>
      <c r="H28" s="47"/>
      <c r="I28" s="47"/>
      <c r="J28" s="47"/>
      <c r="K28" s="46"/>
      <c r="L28" s="75"/>
      <c r="M28" s="51"/>
      <c r="N28" s="51"/>
    </row>
    <row r="29" spans="1:14" ht="20.45" hidden="1" customHeight="1" x14ac:dyDescent="0.2">
      <c r="A29" s="52">
        <v>19</v>
      </c>
      <c r="B29" s="66"/>
      <c r="C29" s="61"/>
      <c r="D29" s="49"/>
      <c r="E29" s="47"/>
      <c r="F29" s="47"/>
      <c r="G29" s="47"/>
      <c r="H29" s="47"/>
      <c r="I29" s="47"/>
      <c r="J29" s="47"/>
      <c r="K29" s="46"/>
      <c r="L29" s="75"/>
      <c r="M29" s="51"/>
      <c r="N29" s="51"/>
    </row>
    <row r="30" spans="1:14" ht="20.45" hidden="1" customHeight="1" x14ac:dyDescent="0.2">
      <c r="A30" s="52">
        <v>20</v>
      </c>
      <c r="B30" s="66"/>
      <c r="C30" s="61"/>
      <c r="D30" s="49"/>
      <c r="E30" s="47"/>
      <c r="F30" s="47"/>
      <c r="G30" s="47"/>
      <c r="H30" s="47"/>
      <c r="I30" s="47"/>
      <c r="J30" s="47"/>
      <c r="K30" s="46"/>
      <c r="L30" s="75"/>
      <c r="M30" s="51"/>
      <c r="N30" s="51"/>
    </row>
    <row r="31" spans="1:14" ht="20.45" hidden="1" customHeight="1" x14ac:dyDescent="0.2">
      <c r="A31" s="52">
        <v>21</v>
      </c>
      <c r="B31" s="66"/>
      <c r="C31" s="61"/>
      <c r="D31" s="49"/>
      <c r="E31" s="47"/>
      <c r="F31" s="47"/>
      <c r="G31" s="47"/>
      <c r="H31" s="47"/>
      <c r="I31" s="47"/>
      <c r="J31" s="47"/>
      <c r="K31" s="46"/>
      <c r="L31" s="75"/>
      <c r="M31" s="51"/>
      <c r="N31" s="51"/>
    </row>
    <row r="32" spans="1:14" ht="20.45" hidden="1" customHeight="1" x14ac:dyDescent="0.2">
      <c r="A32" s="52">
        <v>22</v>
      </c>
      <c r="B32" s="66"/>
      <c r="C32" s="61"/>
      <c r="D32" s="49"/>
      <c r="E32" s="47"/>
      <c r="F32" s="47"/>
      <c r="G32" s="47"/>
      <c r="H32" s="47"/>
      <c r="I32" s="47"/>
      <c r="J32" s="47"/>
      <c r="K32" s="46"/>
      <c r="L32" s="75"/>
      <c r="M32" s="51"/>
      <c r="N32" s="51"/>
    </row>
    <row r="33" spans="1:14" ht="20.45" hidden="1" customHeight="1" x14ac:dyDescent="0.2">
      <c r="A33" s="52">
        <v>23</v>
      </c>
      <c r="B33" s="66"/>
      <c r="C33" s="61"/>
      <c r="D33" s="49"/>
      <c r="E33" s="47"/>
      <c r="F33" s="47"/>
      <c r="G33" s="47"/>
      <c r="H33" s="47"/>
      <c r="I33" s="47"/>
      <c r="J33" s="47"/>
      <c r="K33" s="46"/>
      <c r="L33" s="75"/>
      <c r="M33" s="51"/>
      <c r="N33" s="51"/>
    </row>
    <row r="34" spans="1:14" ht="20.45" hidden="1" customHeight="1" x14ac:dyDescent="0.2">
      <c r="A34" s="52">
        <v>24</v>
      </c>
      <c r="B34" s="66"/>
      <c r="C34" s="61"/>
      <c r="D34" s="49"/>
      <c r="E34" s="47"/>
      <c r="F34" s="47"/>
      <c r="G34" s="47"/>
      <c r="H34" s="47"/>
      <c r="I34" s="47"/>
      <c r="J34" s="47"/>
      <c r="K34" s="46"/>
      <c r="L34" s="75"/>
      <c r="M34" s="51"/>
      <c r="N34" s="51"/>
    </row>
    <row r="35" spans="1:14" ht="20.45" hidden="1" customHeight="1" x14ac:dyDescent="0.2">
      <c r="A35" s="52">
        <v>25</v>
      </c>
      <c r="B35" s="66"/>
      <c r="C35" s="61"/>
      <c r="D35" s="49"/>
      <c r="E35" s="47"/>
      <c r="F35" s="47"/>
      <c r="G35" s="47"/>
      <c r="H35" s="47"/>
      <c r="I35" s="47"/>
      <c r="J35" s="47"/>
      <c r="K35" s="46"/>
      <c r="L35" s="75"/>
      <c r="M35" s="51"/>
      <c r="N35" s="51"/>
    </row>
    <row r="36" spans="1:14" ht="20.45" hidden="1" customHeight="1" x14ac:dyDescent="0.2">
      <c r="A36" s="52">
        <v>26</v>
      </c>
      <c r="B36" s="66"/>
      <c r="C36" s="61"/>
      <c r="D36" s="49"/>
      <c r="E36" s="47"/>
      <c r="F36" s="47"/>
      <c r="G36" s="47"/>
      <c r="H36" s="47"/>
      <c r="I36" s="47"/>
      <c r="J36" s="47"/>
      <c r="K36" s="46"/>
      <c r="L36" s="75"/>
      <c r="M36" s="51"/>
      <c r="N36" s="51"/>
    </row>
    <row r="37" spans="1:14" ht="20.45" hidden="1" customHeight="1" x14ac:dyDescent="0.2">
      <c r="A37" s="52">
        <v>27</v>
      </c>
      <c r="B37" s="66"/>
      <c r="C37" s="61"/>
      <c r="D37" s="49"/>
      <c r="E37" s="47"/>
      <c r="F37" s="47"/>
      <c r="G37" s="47"/>
      <c r="H37" s="47"/>
      <c r="I37" s="47"/>
      <c r="J37" s="47"/>
      <c r="K37" s="46"/>
      <c r="L37" s="75"/>
      <c r="M37" s="51"/>
      <c r="N37" s="51"/>
    </row>
    <row r="38" spans="1:14" ht="20.45" hidden="1" customHeight="1" x14ac:dyDescent="0.2">
      <c r="A38" s="52">
        <v>28</v>
      </c>
      <c r="B38" s="66"/>
      <c r="C38" s="61"/>
      <c r="D38" s="49"/>
      <c r="E38" s="47"/>
      <c r="F38" s="47"/>
      <c r="G38" s="47"/>
      <c r="H38" s="47"/>
      <c r="I38" s="47"/>
      <c r="J38" s="47"/>
      <c r="K38" s="46"/>
      <c r="L38" s="75"/>
      <c r="M38" s="51"/>
      <c r="N38" s="51"/>
    </row>
    <row r="39" spans="1:14" ht="20.45" hidden="1" customHeight="1" x14ac:dyDescent="0.2">
      <c r="A39" s="52">
        <v>29</v>
      </c>
      <c r="B39" s="66"/>
      <c r="C39" s="61"/>
      <c r="D39" s="49"/>
      <c r="E39" s="47"/>
      <c r="F39" s="47"/>
      <c r="G39" s="47"/>
      <c r="H39" s="47"/>
      <c r="I39" s="47"/>
      <c r="J39" s="47"/>
      <c r="K39" s="46"/>
      <c r="L39" s="75"/>
      <c r="M39" s="51"/>
      <c r="N39" s="51"/>
    </row>
    <row r="40" spans="1:14" ht="20.45" hidden="1" customHeight="1" x14ac:dyDescent="0.2">
      <c r="A40" s="52">
        <v>30</v>
      </c>
      <c r="B40" s="66"/>
      <c r="C40" s="61"/>
      <c r="D40" s="49"/>
      <c r="E40" s="47"/>
      <c r="F40" s="47"/>
      <c r="G40" s="47"/>
      <c r="H40" s="47"/>
      <c r="I40" s="47"/>
      <c r="J40" s="47"/>
      <c r="K40" s="46"/>
      <c r="L40" s="75"/>
      <c r="M40" s="51"/>
      <c r="N40" s="51"/>
    </row>
    <row r="41" spans="1:14" ht="20.45" hidden="1" customHeight="1" x14ac:dyDescent="0.2">
      <c r="A41" s="52">
        <v>31</v>
      </c>
      <c r="B41" s="66"/>
      <c r="C41" s="61"/>
      <c r="D41" s="49"/>
      <c r="E41" s="47"/>
      <c r="F41" s="47"/>
      <c r="G41" s="47"/>
      <c r="H41" s="47"/>
      <c r="I41" s="47"/>
      <c r="J41" s="47"/>
      <c r="K41" s="46"/>
      <c r="L41" s="75"/>
      <c r="M41" s="51"/>
      <c r="N41" s="51"/>
    </row>
    <row r="42" spans="1:14" ht="20.45" hidden="1" customHeight="1" x14ac:dyDescent="0.2">
      <c r="A42" s="52">
        <v>32</v>
      </c>
      <c r="B42" s="66"/>
      <c r="C42" s="61"/>
      <c r="D42" s="49"/>
      <c r="E42" s="47"/>
      <c r="F42" s="47"/>
      <c r="G42" s="47"/>
      <c r="H42" s="47"/>
      <c r="I42" s="47"/>
      <c r="J42" s="47"/>
      <c r="K42" s="46"/>
      <c r="L42" s="75"/>
      <c r="M42" s="51"/>
      <c r="N42" s="51"/>
    </row>
    <row r="43" spans="1:14" ht="12" hidden="1" x14ac:dyDescent="0.2">
      <c r="A43" s="52">
        <v>33</v>
      </c>
      <c r="B43" s="66"/>
      <c r="C43" s="61"/>
      <c r="D43" s="49"/>
      <c r="E43" s="47"/>
      <c r="F43" s="47"/>
      <c r="G43" s="47"/>
      <c r="H43" s="47"/>
      <c r="I43" s="47"/>
      <c r="J43" s="47"/>
      <c r="K43" s="46"/>
      <c r="L43" s="75"/>
      <c r="M43" s="51"/>
      <c r="N43" s="51"/>
    </row>
    <row r="44" spans="1:14" ht="24.75" customHeight="1" x14ac:dyDescent="0.2">
      <c r="A44" s="52" t="s">
        <v>23</v>
      </c>
      <c r="B44" s="67"/>
      <c r="C44" s="62"/>
      <c r="D44" s="53">
        <f>D11+D12+D14</f>
        <v>0</v>
      </c>
      <c r="E44" s="53">
        <f t="shared" ref="E44:N44" si="0">E11+E12+E14</f>
        <v>0</v>
      </c>
      <c r="F44" s="53"/>
      <c r="G44" s="53"/>
      <c r="H44" s="53">
        <f>SUM(H11:H43)</f>
        <v>47375</v>
      </c>
      <c r="I44" s="53"/>
      <c r="J44" s="53">
        <f>SUM(J11:J43)</f>
        <v>55725</v>
      </c>
      <c r="K44" s="53">
        <f>SUM(K11:K43)</f>
        <v>47099</v>
      </c>
      <c r="L44" s="53">
        <f t="shared" si="0"/>
        <v>0</v>
      </c>
      <c r="M44" s="53"/>
      <c r="N44" s="53">
        <f t="shared" si="0"/>
        <v>0</v>
      </c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1" sqref="B1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5" style="48" customWidth="1"/>
    <col min="9" max="9" width="16.85546875" style="48" customWidth="1"/>
    <col min="10" max="10" width="15.7109375" style="48" customWidth="1"/>
    <col min="11" max="11" width="14.42578125" style="48" customWidth="1"/>
    <col min="12" max="12" width="13.5703125" style="56" customWidth="1"/>
    <col min="13" max="13" width="16.42578125" style="77" customWidth="1"/>
    <col min="14" max="14" width="13.28515625" style="58" customWidth="1"/>
    <col min="15" max="15" width="14.7109375" style="58" hidden="1" customWidth="1"/>
    <col min="16" max="22" width="13.28515625" style="58" customWidth="1"/>
    <col min="23" max="23" width="17.140625" style="58" customWidth="1"/>
    <col min="24" max="25" width="13.28515625" style="58" customWidth="1"/>
    <col min="26" max="16384" width="9.140625" style="48"/>
  </cols>
  <sheetData>
    <row r="1" spans="1:25" s="8" customFormat="1" ht="12" x14ac:dyDescent="0.2">
      <c r="A1" s="1" t="s">
        <v>0</v>
      </c>
      <c r="B1" s="2">
        <v>3450003663</v>
      </c>
      <c r="C1" s="59" t="s">
        <v>1</v>
      </c>
      <c r="D1" s="4">
        <v>40459</v>
      </c>
      <c r="E1" s="5" t="s">
        <v>366</v>
      </c>
      <c r="F1" s="1"/>
      <c r="G1" s="6"/>
      <c r="H1" s="6"/>
      <c r="I1" s="1"/>
      <c r="J1" s="1"/>
      <c r="K1" s="1"/>
      <c r="L1" s="68"/>
      <c r="M1" s="12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s="8" customFormat="1" ht="12" x14ac:dyDescent="0.2">
      <c r="A2" s="1" t="s">
        <v>2</v>
      </c>
      <c r="B2" s="2">
        <v>3450022597</v>
      </c>
      <c r="C2" s="10"/>
      <c r="D2" s="10"/>
      <c r="E2" s="11"/>
      <c r="F2" s="1"/>
      <c r="G2" s="1"/>
      <c r="H2" s="1"/>
      <c r="I2" s="1"/>
      <c r="J2" s="1"/>
      <c r="K2" s="1"/>
      <c r="L2" s="68"/>
      <c r="M2" s="12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s="8" customFormat="1" ht="12" x14ac:dyDescent="0.2">
      <c r="A3" s="1" t="s">
        <v>3</v>
      </c>
      <c r="B3" s="2" t="s">
        <v>401</v>
      </c>
      <c r="C3" s="10"/>
      <c r="D3" s="10"/>
      <c r="E3" s="3"/>
      <c r="F3" s="1"/>
      <c r="G3" s="1"/>
      <c r="H3" s="1"/>
      <c r="I3" s="1"/>
      <c r="J3" s="1"/>
      <c r="K3" s="1"/>
      <c r="L3" s="68"/>
      <c r="M3" s="12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1"/>
      <c r="L4" s="68"/>
      <c r="M4" s="6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s="17" customFormat="1" ht="12" x14ac:dyDescent="0.2">
      <c r="A5" s="39"/>
      <c r="B5" s="39"/>
      <c r="C5" s="83"/>
      <c r="D5" s="15" t="s">
        <v>402</v>
      </c>
      <c r="E5" s="14" t="s">
        <v>404</v>
      </c>
      <c r="F5" s="14" t="s">
        <v>407</v>
      </c>
      <c r="G5" s="14" t="s">
        <v>406</v>
      </c>
      <c r="H5" s="14" t="s">
        <v>415</v>
      </c>
      <c r="I5" s="14" t="s">
        <v>410</v>
      </c>
      <c r="J5" s="14" t="s">
        <v>412</v>
      </c>
      <c r="K5" s="14" t="s">
        <v>413</v>
      </c>
      <c r="L5" s="15" t="s">
        <v>417</v>
      </c>
      <c r="M5" s="15" t="s">
        <v>418</v>
      </c>
      <c r="N5" s="14" t="s">
        <v>420</v>
      </c>
      <c r="O5" s="16"/>
      <c r="P5" s="14" t="s">
        <v>422</v>
      </c>
      <c r="Q5" s="14" t="s">
        <v>424</v>
      </c>
      <c r="R5" s="14" t="s">
        <v>434</v>
      </c>
      <c r="S5" s="14" t="s">
        <v>426</v>
      </c>
      <c r="T5" s="14" t="s">
        <v>428</v>
      </c>
      <c r="U5" s="14" t="s">
        <v>430</v>
      </c>
      <c r="V5" s="14" t="s">
        <v>432</v>
      </c>
      <c r="W5" s="14" t="s">
        <v>436</v>
      </c>
      <c r="X5" s="14" t="s">
        <v>438</v>
      </c>
      <c r="Y5" s="14" t="s">
        <v>440</v>
      </c>
    </row>
    <row r="6" spans="1:25" s="20" customFormat="1" ht="48" x14ac:dyDescent="0.2">
      <c r="A6" s="40" t="s">
        <v>4</v>
      </c>
      <c r="B6" s="40"/>
      <c r="C6" s="83"/>
      <c r="D6" s="19" t="s">
        <v>403</v>
      </c>
      <c r="E6" s="19" t="s">
        <v>405</v>
      </c>
      <c r="F6" s="19" t="s">
        <v>408</v>
      </c>
      <c r="G6" s="19" t="s">
        <v>409</v>
      </c>
      <c r="H6" s="19" t="s">
        <v>416</v>
      </c>
      <c r="I6" s="19" t="s">
        <v>411</v>
      </c>
      <c r="J6" s="19" t="s">
        <v>154</v>
      </c>
      <c r="K6" s="19" t="s">
        <v>414</v>
      </c>
      <c r="L6" s="19" t="s">
        <v>283</v>
      </c>
      <c r="M6" s="71" t="s">
        <v>419</v>
      </c>
      <c r="N6" s="19" t="s">
        <v>421</v>
      </c>
      <c r="O6" s="19"/>
      <c r="P6" s="19" t="s">
        <v>423</v>
      </c>
      <c r="Q6" s="19" t="s">
        <v>425</v>
      </c>
      <c r="R6" s="19" t="s">
        <v>435</v>
      </c>
      <c r="S6" s="19" t="s">
        <v>427</v>
      </c>
      <c r="T6" s="19" t="s">
        <v>429</v>
      </c>
      <c r="U6" s="19" t="s">
        <v>431</v>
      </c>
      <c r="V6" s="19" t="s">
        <v>433</v>
      </c>
      <c r="W6" s="19" t="s">
        <v>437</v>
      </c>
      <c r="X6" s="19" t="s">
        <v>439</v>
      </c>
      <c r="Y6" s="19" t="s">
        <v>441</v>
      </c>
    </row>
    <row r="7" spans="1:25" s="26" customFormat="1" ht="15.75" customHeight="1" x14ac:dyDescent="0.2">
      <c r="A7" s="84" t="s">
        <v>5</v>
      </c>
      <c r="B7" s="84"/>
      <c r="C7" s="85"/>
      <c r="D7" s="23"/>
      <c r="E7" s="22"/>
      <c r="F7" s="22"/>
      <c r="G7" s="22"/>
      <c r="H7" s="22"/>
      <c r="I7" s="22"/>
      <c r="J7" s="22"/>
      <c r="K7" s="22"/>
      <c r="L7" s="23"/>
      <c r="M7" s="72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1:25" s="8" customFormat="1" ht="18" customHeight="1" x14ac:dyDescent="0.2">
      <c r="A8" s="86" t="s">
        <v>6</v>
      </c>
      <c r="B8" s="87"/>
      <c r="C8" s="60"/>
      <c r="D8" s="30"/>
      <c r="E8" s="31"/>
      <c r="F8" s="32"/>
      <c r="G8" s="32"/>
      <c r="H8" s="32"/>
      <c r="I8" s="32"/>
      <c r="J8" s="33"/>
      <c r="K8" s="29"/>
      <c r="L8" s="30"/>
      <c r="M8" s="73"/>
      <c r="N8" s="34"/>
      <c r="O8" s="25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5" s="8" customFormat="1" ht="12" x14ac:dyDescent="0.2">
      <c r="A9" s="86" t="s">
        <v>395</v>
      </c>
      <c r="B9" s="87"/>
      <c r="C9" s="60"/>
      <c r="D9" s="95"/>
      <c r="E9" s="94"/>
      <c r="F9" s="27"/>
      <c r="G9" s="27"/>
      <c r="H9" s="27"/>
      <c r="I9" s="95"/>
      <c r="J9" s="27"/>
      <c r="K9" s="95"/>
      <c r="L9" s="35"/>
      <c r="M9" s="96"/>
      <c r="N9" s="37"/>
      <c r="O9" s="9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s="42" customFormat="1" ht="12" x14ac:dyDescent="0.2">
      <c r="A10" s="106" t="s">
        <v>8</v>
      </c>
      <c r="B10" s="39"/>
      <c r="C10" s="74" t="s">
        <v>442</v>
      </c>
      <c r="D10" s="40"/>
      <c r="E10" s="40"/>
      <c r="F10" s="40"/>
      <c r="G10" s="40"/>
      <c r="H10" s="40"/>
      <c r="I10" s="40"/>
      <c r="J10" s="40"/>
      <c r="K10" s="40"/>
      <c r="L10" s="40"/>
      <c r="M10" s="74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39.75" customHeight="1" x14ac:dyDescent="0.2">
      <c r="A11" s="43">
        <v>1</v>
      </c>
      <c r="B11" s="103" t="s">
        <v>443</v>
      </c>
      <c r="C11" s="109">
        <v>500</v>
      </c>
      <c r="D11" s="88"/>
      <c r="E11" s="88"/>
      <c r="F11" s="101"/>
      <c r="G11" s="102"/>
      <c r="H11" s="102"/>
      <c r="I11" s="92"/>
      <c r="J11" s="101"/>
      <c r="K11" s="88"/>
      <c r="L11" s="88"/>
      <c r="M11" s="88"/>
      <c r="N11" s="101"/>
      <c r="O11" s="88"/>
      <c r="P11" s="101"/>
      <c r="Q11" s="101"/>
      <c r="R11" s="101"/>
      <c r="S11" s="101"/>
      <c r="T11" s="101"/>
      <c r="U11" s="101"/>
      <c r="V11" s="101"/>
      <c r="W11" s="101"/>
      <c r="X11" s="101"/>
      <c r="Y11" s="101"/>
    </row>
    <row r="12" spans="1:25" ht="12" x14ac:dyDescent="0.2">
      <c r="A12" s="43">
        <v>2</v>
      </c>
      <c r="B12" s="104"/>
      <c r="C12" s="107"/>
      <c r="D12" s="88"/>
      <c r="E12" s="92"/>
      <c r="F12" s="102"/>
      <c r="G12" s="102"/>
      <c r="H12" s="102"/>
      <c r="I12" s="92"/>
      <c r="J12" s="102"/>
      <c r="K12" s="92"/>
      <c r="L12" s="88"/>
      <c r="M12" s="88"/>
      <c r="N12" s="102"/>
      <c r="O12" s="92"/>
      <c r="P12" s="102"/>
      <c r="Q12" s="102"/>
      <c r="R12" s="102"/>
      <c r="S12" s="102"/>
      <c r="T12" s="102"/>
      <c r="U12" s="102"/>
      <c r="V12" s="102"/>
      <c r="W12" s="102"/>
      <c r="X12" s="102"/>
      <c r="Y12" s="102"/>
    </row>
    <row r="13" spans="1:25" s="100" customFormat="1" ht="12" x14ac:dyDescent="0.2">
      <c r="A13" s="98">
        <v>3</v>
      </c>
      <c r="B13" s="105"/>
      <c r="C13" s="107"/>
      <c r="D13" s="101"/>
      <c r="E13" s="101"/>
      <c r="F13" s="101"/>
      <c r="G13" s="101"/>
      <c r="H13" s="101"/>
      <c r="I13" s="88"/>
      <c r="J13" s="101"/>
      <c r="K13" s="88"/>
      <c r="L13" s="88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</row>
    <row r="14" spans="1:25" s="50" customFormat="1" ht="12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/>
      <c r="L14" s="88"/>
      <c r="M14" s="88"/>
      <c r="N14" s="102"/>
      <c r="O14" s="92"/>
      <c r="P14" s="102"/>
      <c r="Q14" s="102"/>
      <c r="R14" s="102"/>
      <c r="S14" s="102"/>
      <c r="T14" s="102"/>
      <c r="U14" s="102"/>
      <c r="V14" s="102"/>
      <c r="W14" s="102"/>
      <c r="X14" s="102"/>
      <c r="Y14" s="102"/>
    </row>
    <row r="15" spans="1:25" s="50" customFormat="1" ht="12" x14ac:dyDescent="0.2">
      <c r="A15" s="43">
        <v>5</v>
      </c>
      <c r="B15" s="105"/>
      <c r="C15" s="107"/>
      <c r="D15" s="46"/>
      <c r="E15" s="47"/>
      <c r="F15" s="47"/>
      <c r="G15" s="47"/>
      <c r="H15" s="47"/>
      <c r="I15" s="92"/>
      <c r="J15" s="47"/>
      <c r="K15" s="92"/>
      <c r="L15" s="88"/>
      <c r="M15" s="46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 spans="1:25" ht="12" x14ac:dyDescent="0.2">
      <c r="A16" s="43">
        <v>6</v>
      </c>
      <c r="B16" s="105"/>
      <c r="C16" s="107"/>
      <c r="D16" s="46"/>
      <c r="E16" s="47"/>
      <c r="F16" s="47"/>
      <c r="G16" s="47"/>
      <c r="H16" s="47"/>
      <c r="I16" s="47"/>
      <c r="J16" s="47"/>
      <c r="K16" s="47"/>
      <c r="L16" s="46"/>
      <c r="M16" s="75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</row>
    <row r="17" spans="1:25" ht="12" x14ac:dyDescent="0.2">
      <c r="A17" s="43">
        <v>7</v>
      </c>
      <c r="B17" s="105"/>
      <c r="C17" s="107"/>
      <c r="D17" s="46"/>
      <c r="E17" s="47"/>
      <c r="F17" s="47"/>
      <c r="G17" s="47"/>
      <c r="H17" s="47"/>
      <c r="I17" s="47"/>
      <c r="J17" s="47"/>
      <c r="K17" s="47"/>
      <c r="L17" s="46"/>
      <c r="M17" s="75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</row>
    <row r="18" spans="1:25" ht="12" x14ac:dyDescent="0.2">
      <c r="A18" s="43">
        <v>8</v>
      </c>
      <c r="B18" s="105"/>
      <c r="C18" s="107"/>
      <c r="D18" s="46"/>
      <c r="E18" s="47"/>
      <c r="F18" s="47"/>
      <c r="G18" s="47"/>
      <c r="H18" s="47"/>
      <c r="I18" s="47"/>
      <c r="J18" s="47"/>
      <c r="K18" s="47"/>
      <c r="L18" s="46"/>
      <c r="M18" s="75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</row>
    <row r="19" spans="1:25" ht="12" x14ac:dyDescent="0.2">
      <c r="A19" s="43">
        <v>9</v>
      </c>
      <c r="B19" s="105"/>
      <c r="C19" s="107"/>
      <c r="D19" s="46"/>
      <c r="E19" s="47"/>
      <c r="F19" s="47"/>
      <c r="G19" s="47"/>
      <c r="H19" s="47"/>
      <c r="I19" s="47"/>
      <c r="J19" s="47"/>
      <c r="K19" s="47"/>
      <c r="L19" s="46"/>
      <c r="M19" s="75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</row>
    <row r="20" spans="1:25" ht="20.45" hidden="1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</row>
    <row r="21" spans="1:25" ht="20.45" hidden="1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</row>
    <row r="22" spans="1:25" ht="20.45" hidden="1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</row>
    <row r="23" spans="1:25" ht="20.45" hidden="1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</row>
    <row r="24" spans="1:25" ht="20.45" hidden="1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</row>
    <row r="25" spans="1:25" ht="20.45" hidden="1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</row>
    <row r="26" spans="1:25" ht="20.45" hidden="1" customHeight="1" x14ac:dyDescent="0.2">
      <c r="A26" s="52">
        <v>16</v>
      </c>
      <c r="B26" s="66"/>
      <c r="C26" s="107"/>
      <c r="D26" s="49"/>
      <c r="E26" s="47"/>
      <c r="F26" s="47"/>
      <c r="G26" s="47"/>
      <c r="H26" s="47"/>
      <c r="I26" s="47"/>
      <c r="J26" s="47"/>
      <c r="K26" s="47"/>
      <c r="L26" s="46"/>
      <c r="M26" s="75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</row>
    <row r="27" spans="1:25" ht="20.45" hidden="1" customHeight="1" x14ac:dyDescent="0.2">
      <c r="A27" s="52">
        <v>17</v>
      </c>
      <c r="B27" s="66"/>
      <c r="C27" s="107"/>
      <c r="D27" s="49"/>
      <c r="E27" s="47"/>
      <c r="F27" s="47"/>
      <c r="G27" s="47"/>
      <c r="H27" s="47"/>
      <c r="I27" s="47"/>
      <c r="J27" s="47"/>
      <c r="K27" s="47"/>
      <c r="L27" s="46"/>
      <c r="M27" s="75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</row>
    <row r="28" spans="1:25" ht="20.45" hidden="1" customHeight="1" x14ac:dyDescent="0.2">
      <c r="A28" s="52">
        <v>18</v>
      </c>
      <c r="B28" s="66"/>
      <c r="C28" s="107"/>
      <c r="D28" s="49"/>
      <c r="E28" s="47"/>
      <c r="F28" s="47"/>
      <c r="G28" s="47"/>
      <c r="H28" s="47"/>
      <c r="I28" s="47"/>
      <c r="J28" s="47"/>
      <c r="K28" s="47"/>
      <c r="L28" s="46"/>
      <c r="M28" s="75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</row>
    <row r="29" spans="1:25" ht="20.45" hidden="1" customHeight="1" x14ac:dyDescent="0.2">
      <c r="A29" s="52">
        <v>19</v>
      </c>
      <c r="B29" s="66"/>
      <c r="C29" s="107"/>
      <c r="D29" s="49"/>
      <c r="E29" s="47"/>
      <c r="F29" s="47"/>
      <c r="G29" s="47"/>
      <c r="H29" s="47"/>
      <c r="I29" s="47"/>
      <c r="J29" s="47"/>
      <c r="K29" s="47"/>
      <c r="L29" s="46"/>
      <c r="M29" s="75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</row>
    <row r="30" spans="1:25" ht="20.45" hidden="1" customHeight="1" x14ac:dyDescent="0.2">
      <c r="A30" s="52">
        <v>20</v>
      </c>
      <c r="B30" s="66"/>
      <c r="C30" s="107"/>
      <c r="D30" s="49"/>
      <c r="E30" s="47"/>
      <c r="F30" s="47"/>
      <c r="G30" s="47"/>
      <c r="H30" s="47"/>
      <c r="I30" s="47"/>
      <c r="J30" s="47"/>
      <c r="K30" s="47"/>
      <c r="L30" s="46"/>
      <c r="M30" s="75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</row>
    <row r="31" spans="1:25" ht="20.45" hidden="1" customHeight="1" x14ac:dyDescent="0.2">
      <c r="A31" s="52">
        <v>21</v>
      </c>
      <c r="B31" s="66"/>
      <c r="C31" s="107"/>
      <c r="D31" s="49"/>
      <c r="E31" s="47"/>
      <c r="F31" s="47"/>
      <c r="G31" s="47"/>
      <c r="H31" s="47"/>
      <c r="I31" s="47"/>
      <c r="J31" s="47"/>
      <c r="K31" s="47"/>
      <c r="L31" s="46"/>
      <c r="M31" s="75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</row>
    <row r="32" spans="1:25" ht="20.45" hidden="1" customHeight="1" x14ac:dyDescent="0.2">
      <c r="A32" s="52">
        <v>22</v>
      </c>
      <c r="B32" s="66"/>
      <c r="C32" s="107"/>
      <c r="D32" s="49"/>
      <c r="E32" s="47"/>
      <c r="F32" s="47"/>
      <c r="G32" s="47"/>
      <c r="H32" s="47"/>
      <c r="I32" s="47"/>
      <c r="J32" s="47"/>
      <c r="K32" s="47"/>
      <c r="L32" s="46"/>
      <c r="M32" s="75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</row>
    <row r="33" spans="1:25" ht="20.45" hidden="1" customHeight="1" x14ac:dyDescent="0.2">
      <c r="A33" s="52">
        <v>23</v>
      </c>
      <c r="B33" s="66"/>
      <c r="C33" s="107"/>
      <c r="D33" s="49"/>
      <c r="E33" s="47"/>
      <c r="F33" s="47"/>
      <c r="G33" s="47"/>
      <c r="H33" s="47"/>
      <c r="I33" s="47"/>
      <c r="J33" s="47"/>
      <c r="K33" s="47"/>
      <c r="L33" s="46"/>
      <c r="M33" s="75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</row>
    <row r="34" spans="1:25" ht="20.45" hidden="1" customHeight="1" x14ac:dyDescent="0.2">
      <c r="A34" s="52">
        <v>24</v>
      </c>
      <c r="B34" s="66"/>
      <c r="C34" s="107"/>
      <c r="D34" s="49"/>
      <c r="E34" s="47"/>
      <c r="F34" s="47"/>
      <c r="G34" s="47"/>
      <c r="H34" s="47"/>
      <c r="I34" s="47"/>
      <c r="J34" s="47"/>
      <c r="K34" s="47"/>
      <c r="L34" s="46"/>
      <c r="M34" s="75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</row>
    <row r="35" spans="1:25" ht="20.45" hidden="1" customHeight="1" x14ac:dyDescent="0.2">
      <c r="A35" s="52">
        <v>25</v>
      </c>
      <c r="B35" s="66"/>
      <c r="C35" s="107"/>
      <c r="D35" s="49"/>
      <c r="E35" s="47"/>
      <c r="F35" s="47"/>
      <c r="G35" s="47"/>
      <c r="H35" s="47"/>
      <c r="I35" s="47"/>
      <c r="J35" s="47"/>
      <c r="K35" s="47"/>
      <c r="L35" s="46"/>
      <c r="M35" s="75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</row>
    <row r="36" spans="1:25" ht="20.45" hidden="1" customHeight="1" x14ac:dyDescent="0.2">
      <c r="A36" s="52">
        <v>26</v>
      </c>
      <c r="B36" s="66"/>
      <c r="C36" s="107"/>
      <c r="D36" s="49"/>
      <c r="E36" s="47"/>
      <c r="F36" s="47"/>
      <c r="G36" s="47"/>
      <c r="H36" s="47"/>
      <c r="I36" s="47"/>
      <c r="J36" s="47"/>
      <c r="K36" s="47"/>
      <c r="L36" s="46"/>
      <c r="M36" s="75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</row>
    <row r="37" spans="1:25" ht="20.45" hidden="1" customHeight="1" x14ac:dyDescent="0.2">
      <c r="A37" s="52">
        <v>27</v>
      </c>
      <c r="B37" s="66"/>
      <c r="C37" s="107"/>
      <c r="D37" s="49"/>
      <c r="E37" s="47"/>
      <c r="F37" s="47"/>
      <c r="G37" s="47"/>
      <c r="H37" s="47"/>
      <c r="I37" s="47"/>
      <c r="J37" s="47"/>
      <c r="K37" s="47"/>
      <c r="L37" s="46"/>
      <c r="M37" s="75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</row>
    <row r="38" spans="1:25" ht="20.45" hidden="1" customHeight="1" x14ac:dyDescent="0.2">
      <c r="A38" s="52">
        <v>28</v>
      </c>
      <c r="B38" s="66"/>
      <c r="C38" s="107"/>
      <c r="D38" s="49"/>
      <c r="E38" s="47"/>
      <c r="F38" s="47"/>
      <c r="G38" s="47"/>
      <c r="H38" s="47"/>
      <c r="I38" s="47"/>
      <c r="J38" s="47"/>
      <c r="K38" s="47"/>
      <c r="L38" s="46"/>
      <c r="M38" s="75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</row>
    <row r="39" spans="1:25" ht="20.45" hidden="1" customHeight="1" x14ac:dyDescent="0.2">
      <c r="A39" s="52">
        <v>29</v>
      </c>
      <c r="B39" s="66"/>
      <c r="C39" s="107"/>
      <c r="D39" s="49"/>
      <c r="E39" s="47"/>
      <c r="F39" s="47"/>
      <c r="G39" s="47"/>
      <c r="H39" s="47"/>
      <c r="I39" s="47"/>
      <c r="J39" s="47"/>
      <c r="K39" s="47"/>
      <c r="L39" s="46"/>
      <c r="M39" s="75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</row>
    <row r="40" spans="1:25" ht="20.45" hidden="1" customHeight="1" x14ac:dyDescent="0.2">
      <c r="A40" s="52">
        <v>30</v>
      </c>
      <c r="B40" s="66"/>
      <c r="C40" s="107"/>
      <c r="D40" s="49"/>
      <c r="E40" s="47"/>
      <c r="F40" s="47"/>
      <c r="G40" s="47"/>
      <c r="H40" s="47"/>
      <c r="I40" s="47"/>
      <c r="J40" s="47"/>
      <c r="K40" s="47"/>
      <c r="L40" s="46"/>
      <c r="M40" s="75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</row>
    <row r="41" spans="1:25" ht="20.45" hidden="1" customHeight="1" x14ac:dyDescent="0.2">
      <c r="A41" s="52">
        <v>31</v>
      </c>
      <c r="B41" s="66"/>
      <c r="C41" s="107"/>
      <c r="D41" s="49"/>
      <c r="E41" s="47"/>
      <c r="F41" s="47"/>
      <c r="G41" s="47"/>
      <c r="H41" s="47"/>
      <c r="I41" s="47"/>
      <c r="J41" s="47"/>
      <c r="K41" s="47"/>
      <c r="L41" s="46"/>
      <c r="M41" s="75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</row>
    <row r="42" spans="1:25" ht="20.45" hidden="1" customHeight="1" x14ac:dyDescent="0.2">
      <c r="A42" s="52">
        <v>32</v>
      </c>
      <c r="B42" s="66"/>
      <c r="C42" s="107"/>
      <c r="D42" s="49"/>
      <c r="E42" s="47"/>
      <c r="F42" s="47"/>
      <c r="G42" s="47"/>
      <c r="H42" s="47"/>
      <c r="I42" s="47"/>
      <c r="J42" s="47"/>
      <c r="K42" s="47"/>
      <c r="L42" s="46"/>
      <c r="M42" s="75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</row>
    <row r="43" spans="1:25" ht="12" hidden="1" x14ac:dyDescent="0.2">
      <c r="A43" s="52">
        <v>33</v>
      </c>
      <c r="B43" s="66"/>
      <c r="C43" s="107"/>
      <c r="D43" s="49"/>
      <c r="E43" s="47"/>
      <c r="F43" s="47"/>
      <c r="G43" s="47"/>
      <c r="H43" s="47"/>
      <c r="I43" s="47"/>
      <c r="J43" s="47"/>
      <c r="K43" s="47"/>
      <c r="L43" s="46"/>
      <c r="M43" s="75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</row>
    <row r="44" spans="1:25" ht="24.75" customHeight="1" x14ac:dyDescent="0.2">
      <c r="A44" s="52" t="s">
        <v>23</v>
      </c>
      <c r="B44" s="67"/>
      <c r="C44" s="108"/>
      <c r="D44" s="53">
        <f>$C$11*D11</f>
        <v>0</v>
      </c>
      <c r="E44" s="53">
        <f>$C$11*E11</f>
        <v>0</v>
      </c>
      <c r="F44" s="53">
        <f t="shared" ref="F44:Y44" si="0">$C$11*F11</f>
        <v>0</v>
      </c>
      <c r="G44" s="53">
        <f t="shared" si="0"/>
        <v>0</v>
      </c>
      <c r="H44" s="53">
        <f t="shared" si="0"/>
        <v>0</v>
      </c>
      <c r="I44" s="53">
        <f t="shared" si="0"/>
        <v>0</v>
      </c>
      <c r="J44" s="53">
        <f t="shared" si="0"/>
        <v>0</v>
      </c>
      <c r="K44" s="53">
        <f t="shared" si="0"/>
        <v>0</v>
      </c>
      <c r="L44" s="53">
        <f t="shared" si="0"/>
        <v>0</v>
      </c>
      <c r="M44" s="53">
        <f t="shared" si="0"/>
        <v>0</v>
      </c>
      <c r="N44" s="53">
        <f t="shared" si="0"/>
        <v>0</v>
      </c>
      <c r="O44" s="53">
        <f t="shared" si="0"/>
        <v>0</v>
      </c>
      <c r="P44" s="53">
        <f t="shared" si="0"/>
        <v>0</v>
      </c>
      <c r="Q44" s="53">
        <f t="shared" si="0"/>
        <v>0</v>
      </c>
      <c r="R44" s="53">
        <f t="shared" si="0"/>
        <v>0</v>
      </c>
      <c r="S44" s="53">
        <f t="shared" si="0"/>
        <v>0</v>
      </c>
      <c r="T44" s="53">
        <f t="shared" si="0"/>
        <v>0</v>
      </c>
      <c r="U44" s="53">
        <f t="shared" si="0"/>
        <v>0</v>
      </c>
      <c r="V44" s="53">
        <f t="shared" si="0"/>
        <v>0</v>
      </c>
      <c r="W44" s="53">
        <f t="shared" si="0"/>
        <v>0</v>
      </c>
      <c r="X44" s="53">
        <f t="shared" si="0"/>
        <v>0</v>
      </c>
      <c r="Y44" s="53">
        <f t="shared" si="0"/>
        <v>0</v>
      </c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R11" sqref="R11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5" style="48" customWidth="1"/>
    <col min="9" max="9" width="16.85546875" style="48" customWidth="1"/>
    <col min="10" max="10" width="15.7109375" style="48" customWidth="1"/>
    <col min="11" max="11" width="15" style="48" customWidth="1"/>
    <col min="12" max="12" width="13.5703125" style="56" customWidth="1"/>
    <col min="13" max="14" width="16.42578125" style="77" customWidth="1"/>
    <col min="15" max="15" width="15.7109375" style="58" customWidth="1"/>
    <col min="16" max="16" width="14.7109375" style="58" hidden="1" customWidth="1"/>
    <col min="17" max="17" width="15.140625" style="58" customWidth="1"/>
    <col min="18" max="18" width="15.7109375" style="58" customWidth="1"/>
    <col min="19" max="19" width="15.28515625" style="58" customWidth="1"/>
    <col min="20" max="16384" width="9.140625" style="48"/>
  </cols>
  <sheetData>
    <row r="1" spans="1:19" s="8" customFormat="1" ht="12" x14ac:dyDescent="0.2">
      <c r="A1" s="1" t="s">
        <v>0</v>
      </c>
      <c r="B1" s="2">
        <v>3450003673</v>
      </c>
      <c r="C1" s="59" t="s">
        <v>1</v>
      </c>
      <c r="D1" s="4">
        <v>40473</v>
      </c>
      <c r="E1" s="5" t="s">
        <v>366</v>
      </c>
      <c r="F1" s="1"/>
      <c r="G1" s="6"/>
      <c r="H1" s="6"/>
      <c r="I1" s="1"/>
      <c r="J1" s="1"/>
      <c r="K1" s="1"/>
      <c r="L1" s="68"/>
      <c r="M1" s="12"/>
      <c r="N1" s="12"/>
      <c r="O1" s="7"/>
      <c r="P1" s="7"/>
      <c r="Q1" s="7"/>
      <c r="R1" s="7"/>
      <c r="S1" s="7"/>
    </row>
    <row r="2" spans="1:19" s="8" customFormat="1" ht="12" x14ac:dyDescent="0.2">
      <c r="A2" s="1" t="s">
        <v>2</v>
      </c>
      <c r="B2" s="2">
        <v>3450022675</v>
      </c>
      <c r="C2" s="10"/>
      <c r="D2" s="10"/>
      <c r="E2" s="11"/>
      <c r="F2" s="1"/>
      <c r="G2" s="1"/>
      <c r="H2" s="1"/>
      <c r="I2" s="1"/>
      <c r="J2" s="1"/>
      <c r="K2" s="1"/>
      <c r="L2" s="68"/>
      <c r="M2" s="12"/>
      <c r="N2" s="12"/>
      <c r="O2" s="7"/>
      <c r="P2" s="7"/>
      <c r="Q2" s="7"/>
      <c r="R2" s="7"/>
      <c r="S2" s="7"/>
    </row>
    <row r="3" spans="1:19" s="8" customFormat="1" ht="12" x14ac:dyDescent="0.2">
      <c r="A3" s="1" t="s">
        <v>3</v>
      </c>
      <c r="B3" s="2" t="s">
        <v>444</v>
      </c>
      <c r="C3" s="10"/>
      <c r="D3" s="10"/>
      <c r="E3" s="3"/>
      <c r="F3" s="1"/>
      <c r="G3" s="1"/>
      <c r="H3" s="1"/>
      <c r="I3" s="1"/>
      <c r="J3" s="1"/>
      <c r="K3" s="1"/>
      <c r="L3" s="68"/>
      <c r="M3" s="12"/>
      <c r="N3" s="12"/>
      <c r="O3" s="7"/>
      <c r="P3" s="7"/>
      <c r="Q3" s="7"/>
      <c r="R3" s="7"/>
      <c r="S3" s="7"/>
    </row>
    <row r="4" spans="1:19" s="8" customFormat="1" ht="12" x14ac:dyDescent="0.2">
      <c r="A4" s="1"/>
      <c r="B4" s="1"/>
      <c r="C4" s="10"/>
      <c r="D4" s="12"/>
      <c r="E4" s="9"/>
      <c r="F4" s="1"/>
      <c r="G4" s="1"/>
      <c r="H4" s="1"/>
      <c r="I4" s="1"/>
      <c r="J4" s="1"/>
      <c r="K4" s="1"/>
      <c r="L4" s="68"/>
      <c r="M4" s="69"/>
      <c r="N4" s="69"/>
      <c r="O4" s="1"/>
      <c r="P4" s="1"/>
      <c r="Q4" s="1"/>
      <c r="R4" s="1"/>
      <c r="S4" s="1"/>
    </row>
    <row r="5" spans="1:19" s="17" customFormat="1" ht="12" x14ac:dyDescent="0.2">
      <c r="A5" s="39"/>
      <c r="B5" s="39"/>
      <c r="C5" s="83"/>
      <c r="D5" s="15" t="s">
        <v>449</v>
      </c>
      <c r="E5" s="14" t="s">
        <v>451</v>
      </c>
      <c r="F5" s="14" t="s">
        <v>453</v>
      </c>
      <c r="G5" s="14" t="s">
        <v>455</v>
      </c>
      <c r="H5" s="14" t="s">
        <v>457</v>
      </c>
      <c r="I5" s="14" t="s">
        <v>459</v>
      </c>
      <c r="J5" s="14" t="s">
        <v>461</v>
      </c>
      <c r="K5" s="14" t="s">
        <v>463</v>
      </c>
      <c r="L5" s="15" t="s">
        <v>465</v>
      </c>
      <c r="M5" s="15" t="s">
        <v>467</v>
      </c>
      <c r="N5" s="15" t="s">
        <v>481</v>
      </c>
      <c r="O5" s="14" t="s">
        <v>468</v>
      </c>
      <c r="P5" s="16"/>
      <c r="Q5" s="14" t="s">
        <v>470</v>
      </c>
      <c r="R5" s="14" t="s">
        <v>472</v>
      </c>
      <c r="S5" s="14" t="s">
        <v>474</v>
      </c>
    </row>
    <row r="6" spans="1:19" s="20" customFormat="1" ht="36" x14ac:dyDescent="0.2">
      <c r="A6" s="40" t="s">
        <v>4</v>
      </c>
      <c r="B6" s="40"/>
      <c r="C6" s="83"/>
      <c r="D6" s="19" t="s">
        <v>450</v>
      </c>
      <c r="E6" s="19" t="s">
        <v>452</v>
      </c>
      <c r="F6" s="19" t="s">
        <v>454</v>
      </c>
      <c r="G6" s="19" t="s">
        <v>456</v>
      </c>
      <c r="H6" s="19" t="s">
        <v>458</v>
      </c>
      <c r="I6" s="19" t="s">
        <v>460</v>
      </c>
      <c r="J6" s="19" t="s">
        <v>462</v>
      </c>
      <c r="K6" s="19" t="s">
        <v>464</v>
      </c>
      <c r="L6" s="19" t="s">
        <v>466</v>
      </c>
      <c r="M6" s="71" t="s">
        <v>325</v>
      </c>
      <c r="N6" s="71" t="s">
        <v>480</v>
      </c>
      <c r="O6" s="19" t="s">
        <v>469</v>
      </c>
      <c r="P6" s="19"/>
      <c r="Q6" s="19" t="s">
        <v>471</v>
      </c>
      <c r="R6" s="19" t="s">
        <v>473</v>
      </c>
      <c r="S6" s="19" t="s">
        <v>475</v>
      </c>
    </row>
    <row r="7" spans="1:19" s="26" customFormat="1" ht="15.75" customHeight="1" x14ac:dyDescent="0.2">
      <c r="A7" s="84" t="s">
        <v>5</v>
      </c>
      <c r="B7" s="84"/>
      <c r="C7" s="85"/>
      <c r="D7" s="23"/>
      <c r="E7" s="22">
        <v>40473</v>
      </c>
      <c r="F7" s="22"/>
      <c r="G7" s="22"/>
      <c r="H7" s="22"/>
      <c r="I7" s="22"/>
      <c r="J7" s="22"/>
      <c r="K7" s="113">
        <v>40472</v>
      </c>
      <c r="L7" s="23"/>
      <c r="M7" s="72"/>
      <c r="N7" s="72">
        <v>40473</v>
      </c>
      <c r="O7" s="24"/>
      <c r="P7" s="24"/>
      <c r="Q7" s="24"/>
      <c r="R7" s="24"/>
      <c r="S7" s="24"/>
    </row>
    <row r="8" spans="1:19" s="8" customFormat="1" ht="18" customHeight="1" x14ac:dyDescent="0.2">
      <c r="A8" s="86" t="s">
        <v>6</v>
      </c>
      <c r="B8" s="87"/>
      <c r="C8" s="60"/>
      <c r="D8" s="30"/>
      <c r="E8" s="31" t="s">
        <v>478</v>
      </c>
      <c r="F8" s="32"/>
      <c r="G8" s="32"/>
      <c r="H8" s="32"/>
      <c r="I8" s="32"/>
      <c r="J8" s="33"/>
      <c r="K8" s="114">
        <v>0.39861111111111108</v>
      </c>
      <c r="L8" s="30"/>
      <c r="M8" s="73"/>
      <c r="N8" s="111">
        <v>0.64652777777777781</v>
      </c>
      <c r="O8" s="34"/>
      <c r="P8" s="25"/>
      <c r="Q8" s="34"/>
      <c r="R8" s="34"/>
      <c r="S8" s="34"/>
    </row>
    <row r="9" spans="1:19" s="8" customFormat="1" ht="12" x14ac:dyDescent="0.2">
      <c r="A9" s="86" t="s">
        <v>395</v>
      </c>
      <c r="B9" s="87"/>
      <c r="C9" s="60"/>
      <c r="D9" s="95"/>
      <c r="E9" s="94" t="s">
        <v>479</v>
      </c>
      <c r="F9" s="27"/>
      <c r="G9" s="27"/>
      <c r="H9" s="27"/>
      <c r="I9" s="95"/>
      <c r="J9" s="27"/>
      <c r="K9" s="115" t="s">
        <v>476</v>
      </c>
      <c r="L9" s="35"/>
      <c r="M9" s="96"/>
      <c r="N9" s="112" t="s">
        <v>482</v>
      </c>
      <c r="O9" s="37"/>
      <c r="P9" s="97"/>
      <c r="Q9" s="37"/>
      <c r="R9" s="37"/>
      <c r="S9" s="37"/>
    </row>
    <row r="10" spans="1:19" s="42" customFormat="1" ht="12" x14ac:dyDescent="0.2">
      <c r="A10" s="106" t="s">
        <v>477</v>
      </c>
      <c r="B10" s="39"/>
      <c r="C10" s="74" t="s">
        <v>445</v>
      </c>
      <c r="D10" s="40"/>
      <c r="E10" s="40" t="s">
        <v>483</v>
      </c>
      <c r="F10" s="40" t="s">
        <v>483</v>
      </c>
      <c r="G10" s="40" t="s">
        <v>483</v>
      </c>
      <c r="H10" s="40" t="s">
        <v>483</v>
      </c>
      <c r="I10" s="40" t="s">
        <v>483</v>
      </c>
      <c r="J10" s="40" t="s">
        <v>483</v>
      </c>
      <c r="K10" s="40" t="s">
        <v>483</v>
      </c>
      <c r="L10" s="40" t="s">
        <v>483</v>
      </c>
      <c r="M10" s="40" t="s">
        <v>483</v>
      </c>
      <c r="N10" s="40" t="s">
        <v>483</v>
      </c>
      <c r="O10" s="40" t="s">
        <v>483</v>
      </c>
      <c r="P10" s="40" t="s">
        <v>483</v>
      </c>
      <c r="Q10" s="40" t="s">
        <v>483</v>
      </c>
      <c r="R10" s="40" t="s">
        <v>483</v>
      </c>
      <c r="S10" s="40" t="s">
        <v>483</v>
      </c>
    </row>
    <row r="11" spans="1:19" ht="39.75" customHeight="1" x14ac:dyDescent="0.2">
      <c r="A11" s="43">
        <v>1</v>
      </c>
      <c r="B11" s="103" t="s">
        <v>447</v>
      </c>
      <c r="C11" s="109">
        <v>10000</v>
      </c>
      <c r="D11" s="88" t="s">
        <v>141</v>
      </c>
      <c r="E11" s="88">
        <f>1.58*C11</f>
        <v>15800</v>
      </c>
      <c r="F11" s="88" t="s">
        <v>141</v>
      </c>
      <c r="G11" s="88" t="s">
        <v>141</v>
      </c>
      <c r="H11" s="88" t="s">
        <v>141</v>
      </c>
      <c r="I11" s="88" t="s">
        <v>141</v>
      </c>
      <c r="J11" s="88" t="s">
        <v>141</v>
      </c>
      <c r="K11" s="88">
        <f>1.94*C11</f>
        <v>19400</v>
      </c>
      <c r="L11" s="88" t="s">
        <v>141</v>
      </c>
      <c r="M11" s="88" t="s">
        <v>141</v>
      </c>
      <c r="N11" s="88">
        <f>1.29*C11</f>
        <v>12900</v>
      </c>
      <c r="O11" s="88" t="s">
        <v>141</v>
      </c>
      <c r="P11" s="88"/>
      <c r="Q11" s="88" t="s">
        <v>141</v>
      </c>
      <c r="R11" s="88" t="s">
        <v>141</v>
      </c>
      <c r="S11" s="88" t="s">
        <v>141</v>
      </c>
    </row>
    <row r="12" spans="1:19" ht="48" x14ac:dyDescent="0.2">
      <c r="A12" s="43">
        <v>2</v>
      </c>
      <c r="B12" s="104" t="s">
        <v>446</v>
      </c>
      <c r="C12" s="110">
        <v>3000</v>
      </c>
      <c r="D12" s="88" t="s">
        <v>141</v>
      </c>
      <c r="E12" s="92">
        <f>1.2*C12</f>
        <v>3600</v>
      </c>
      <c r="F12" s="88" t="s">
        <v>141</v>
      </c>
      <c r="G12" s="88" t="s">
        <v>141</v>
      </c>
      <c r="H12" s="88" t="s">
        <v>141</v>
      </c>
      <c r="I12" s="88" t="s">
        <v>141</v>
      </c>
      <c r="J12" s="88" t="s">
        <v>141</v>
      </c>
      <c r="K12" s="92">
        <f>1.39*C12</f>
        <v>4170</v>
      </c>
      <c r="L12" s="88" t="s">
        <v>141</v>
      </c>
      <c r="M12" s="88" t="s">
        <v>141</v>
      </c>
      <c r="N12" s="88">
        <f>0.92*C12</f>
        <v>2760</v>
      </c>
      <c r="O12" s="88" t="s">
        <v>141</v>
      </c>
      <c r="P12" s="92"/>
      <c r="Q12" s="88" t="s">
        <v>141</v>
      </c>
      <c r="R12" s="88" t="s">
        <v>141</v>
      </c>
      <c r="S12" s="88" t="s">
        <v>141</v>
      </c>
    </row>
    <row r="13" spans="1:19" s="100" customFormat="1" ht="48" x14ac:dyDescent="0.2">
      <c r="A13" s="98">
        <v>3</v>
      </c>
      <c r="B13" s="105" t="s">
        <v>448</v>
      </c>
      <c r="C13" s="110">
        <v>3000</v>
      </c>
      <c r="D13" s="88" t="s">
        <v>141</v>
      </c>
      <c r="E13" s="88">
        <f>1.2*C13</f>
        <v>3600</v>
      </c>
      <c r="F13" s="88" t="s">
        <v>141</v>
      </c>
      <c r="G13" s="88" t="s">
        <v>141</v>
      </c>
      <c r="H13" s="88" t="s">
        <v>141</v>
      </c>
      <c r="I13" s="88" t="s">
        <v>141</v>
      </c>
      <c r="J13" s="88" t="s">
        <v>141</v>
      </c>
      <c r="K13" s="88"/>
      <c r="L13" s="88" t="s">
        <v>141</v>
      </c>
      <c r="M13" s="88" t="s">
        <v>141</v>
      </c>
      <c r="N13" s="88">
        <f>0.92*C13</f>
        <v>2760</v>
      </c>
      <c r="O13" s="88" t="s">
        <v>141</v>
      </c>
      <c r="P13" s="101"/>
      <c r="Q13" s="88" t="s">
        <v>141</v>
      </c>
      <c r="R13" s="88" t="s">
        <v>141</v>
      </c>
      <c r="S13" s="88" t="s">
        <v>141</v>
      </c>
    </row>
    <row r="14" spans="1:19" s="50" customFormat="1" ht="12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>
        <f>1.39*C13</f>
        <v>4170</v>
      </c>
      <c r="L14" s="88"/>
      <c r="M14" s="88"/>
      <c r="N14" s="88"/>
      <c r="O14" s="102"/>
      <c r="P14" s="92"/>
      <c r="Q14" s="102"/>
      <c r="R14" s="102"/>
      <c r="S14" s="102"/>
    </row>
    <row r="15" spans="1:19" s="50" customFormat="1" ht="12" x14ac:dyDescent="0.2">
      <c r="A15" s="43">
        <v>5</v>
      </c>
      <c r="B15" s="105"/>
      <c r="C15" s="107"/>
      <c r="D15" s="46"/>
      <c r="E15" s="47"/>
      <c r="F15" s="47"/>
      <c r="G15" s="47"/>
      <c r="H15" s="47"/>
      <c r="I15" s="92"/>
      <c r="J15" s="47"/>
      <c r="K15" s="92"/>
      <c r="L15" s="88"/>
      <c r="M15" s="46"/>
      <c r="N15" s="46"/>
      <c r="O15" s="47"/>
      <c r="P15" s="47"/>
      <c r="Q15" s="47"/>
      <c r="R15" s="47"/>
      <c r="S15" s="47"/>
    </row>
    <row r="16" spans="1:19" ht="12" x14ac:dyDescent="0.2">
      <c r="A16" s="43">
        <v>6</v>
      </c>
      <c r="B16" s="105"/>
      <c r="C16" s="107"/>
      <c r="D16" s="46"/>
      <c r="E16" s="47"/>
      <c r="F16" s="47"/>
      <c r="G16" s="47"/>
      <c r="H16" s="47"/>
      <c r="I16" s="47"/>
      <c r="J16" s="47"/>
      <c r="K16" s="47"/>
      <c r="L16" s="46"/>
      <c r="M16" s="75"/>
      <c r="N16" s="75"/>
      <c r="O16" s="51"/>
      <c r="P16" s="51"/>
      <c r="Q16" s="51"/>
      <c r="R16" s="51"/>
      <c r="S16" s="51"/>
    </row>
    <row r="17" spans="1:19" ht="12" x14ac:dyDescent="0.2">
      <c r="A17" s="43">
        <v>7</v>
      </c>
      <c r="B17" s="105"/>
      <c r="C17" s="107"/>
      <c r="D17" s="46"/>
      <c r="E17" s="47"/>
      <c r="F17" s="47"/>
      <c r="G17" s="47"/>
      <c r="H17" s="47"/>
      <c r="I17" s="47"/>
      <c r="J17" s="47"/>
      <c r="K17" s="47"/>
      <c r="L17" s="46"/>
      <c r="M17" s="75"/>
      <c r="N17" s="75"/>
      <c r="O17" s="51"/>
      <c r="P17" s="51"/>
      <c r="Q17" s="51"/>
      <c r="R17" s="51"/>
      <c r="S17" s="51"/>
    </row>
    <row r="18" spans="1:19" ht="12" x14ac:dyDescent="0.2">
      <c r="A18" s="43">
        <v>8</v>
      </c>
      <c r="B18" s="105"/>
      <c r="C18" s="107"/>
      <c r="D18" s="46"/>
      <c r="E18" s="47"/>
      <c r="F18" s="47"/>
      <c r="G18" s="47"/>
      <c r="H18" s="47"/>
      <c r="I18" s="47"/>
      <c r="J18" s="47"/>
      <c r="K18" s="47"/>
      <c r="L18" s="46"/>
      <c r="M18" s="75"/>
      <c r="N18" s="75"/>
      <c r="O18" s="51"/>
      <c r="P18" s="51"/>
      <c r="Q18" s="51"/>
      <c r="R18" s="51"/>
      <c r="S18" s="51"/>
    </row>
    <row r="19" spans="1:19" ht="12" x14ac:dyDescent="0.2">
      <c r="A19" s="43">
        <v>9</v>
      </c>
      <c r="B19" s="105"/>
      <c r="C19" s="107"/>
      <c r="D19" s="46"/>
      <c r="E19" s="47"/>
      <c r="F19" s="47"/>
      <c r="G19" s="47"/>
      <c r="H19" s="47"/>
      <c r="I19" s="47"/>
      <c r="J19" s="47"/>
      <c r="K19" s="47"/>
      <c r="L19" s="46"/>
      <c r="M19" s="75"/>
      <c r="N19" s="75"/>
      <c r="O19" s="51"/>
      <c r="P19" s="51"/>
      <c r="Q19" s="51"/>
      <c r="R19" s="51"/>
      <c r="S19" s="51"/>
    </row>
    <row r="20" spans="1:19" ht="20.45" hidden="1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75"/>
      <c r="O20" s="51"/>
      <c r="P20" s="51"/>
      <c r="Q20" s="51"/>
      <c r="R20" s="51"/>
      <c r="S20" s="51"/>
    </row>
    <row r="21" spans="1:19" ht="20.45" hidden="1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75"/>
      <c r="O21" s="51"/>
      <c r="P21" s="51"/>
      <c r="Q21" s="51"/>
      <c r="R21" s="51"/>
      <c r="S21" s="51"/>
    </row>
    <row r="22" spans="1:19" ht="20.45" hidden="1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75"/>
      <c r="O22" s="51"/>
      <c r="P22" s="51"/>
      <c r="Q22" s="51"/>
      <c r="R22" s="51"/>
      <c r="S22" s="51"/>
    </row>
    <row r="23" spans="1:19" ht="20.45" hidden="1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75"/>
      <c r="O23" s="51"/>
      <c r="P23" s="51"/>
      <c r="Q23" s="51"/>
      <c r="R23" s="51"/>
      <c r="S23" s="51"/>
    </row>
    <row r="24" spans="1:19" ht="20.45" hidden="1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75"/>
      <c r="O24" s="51"/>
      <c r="P24" s="51"/>
      <c r="Q24" s="51"/>
      <c r="R24" s="51"/>
      <c r="S24" s="51"/>
    </row>
    <row r="25" spans="1:19" ht="20.45" hidden="1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75"/>
      <c r="O25" s="51"/>
      <c r="P25" s="51"/>
      <c r="Q25" s="51"/>
      <c r="R25" s="51"/>
      <c r="S25" s="51"/>
    </row>
    <row r="26" spans="1:19" ht="20.45" hidden="1" customHeight="1" x14ac:dyDescent="0.2">
      <c r="A26" s="52">
        <v>16</v>
      </c>
      <c r="B26" s="66"/>
      <c r="C26" s="107"/>
      <c r="D26" s="49"/>
      <c r="E26" s="47"/>
      <c r="F26" s="47"/>
      <c r="G26" s="47"/>
      <c r="H26" s="47"/>
      <c r="I26" s="47"/>
      <c r="J26" s="47"/>
      <c r="K26" s="47"/>
      <c r="L26" s="46"/>
      <c r="M26" s="75"/>
      <c r="N26" s="75"/>
      <c r="O26" s="51"/>
      <c r="P26" s="51"/>
      <c r="Q26" s="51"/>
      <c r="R26" s="51"/>
      <c r="S26" s="51"/>
    </row>
    <row r="27" spans="1:19" ht="20.45" hidden="1" customHeight="1" x14ac:dyDescent="0.2">
      <c r="A27" s="52">
        <v>17</v>
      </c>
      <c r="B27" s="66"/>
      <c r="C27" s="107"/>
      <c r="D27" s="49"/>
      <c r="E27" s="47"/>
      <c r="F27" s="47"/>
      <c r="G27" s="47"/>
      <c r="H27" s="47"/>
      <c r="I27" s="47"/>
      <c r="J27" s="47"/>
      <c r="K27" s="47"/>
      <c r="L27" s="46"/>
      <c r="M27" s="75"/>
      <c r="N27" s="75"/>
      <c r="O27" s="51"/>
      <c r="P27" s="51"/>
      <c r="Q27" s="51"/>
      <c r="R27" s="51"/>
      <c r="S27" s="51"/>
    </row>
    <row r="28" spans="1:19" ht="20.45" hidden="1" customHeight="1" x14ac:dyDescent="0.2">
      <c r="A28" s="52">
        <v>18</v>
      </c>
      <c r="B28" s="66"/>
      <c r="C28" s="107"/>
      <c r="D28" s="49"/>
      <c r="E28" s="47"/>
      <c r="F28" s="47"/>
      <c r="G28" s="47"/>
      <c r="H28" s="47"/>
      <c r="I28" s="47"/>
      <c r="J28" s="47"/>
      <c r="K28" s="47"/>
      <c r="L28" s="46"/>
      <c r="M28" s="75"/>
      <c r="N28" s="75"/>
      <c r="O28" s="51"/>
      <c r="P28" s="51"/>
      <c r="Q28" s="51"/>
      <c r="R28" s="51"/>
      <c r="S28" s="51"/>
    </row>
    <row r="29" spans="1:19" ht="20.45" hidden="1" customHeight="1" x14ac:dyDescent="0.2">
      <c r="A29" s="52">
        <v>19</v>
      </c>
      <c r="B29" s="66"/>
      <c r="C29" s="107"/>
      <c r="D29" s="49"/>
      <c r="E29" s="47"/>
      <c r="F29" s="47"/>
      <c r="G29" s="47"/>
      <c r="H29" s="47"/>
      <c r="I29" s="47"/>
      <c r="J29" s="47"/>
      <c r="K29" s="47"/>
      <c r="L29" s="46"/>
      <c r="M29" s="75"/>
      <c r="N29" s="75"/>
      <c r="O29" s="51"/>
      <c r="P29" s="51"/>
      <c r="Q29" s="51"/>
      <c r="R29" s="51"/>
      <c r="S29" s="51"/>
    </row>
    <row r="30" spans="1:19" ht="20.45" hidden="1" customHeight="1" x14ac:dyDescent="0.2">
      <c r="A30" s="52">
        <v>20</v>
      </c>
      <c r="B30" s="66"/>
      <c r="C30" s="107"/>
      <c r="D30" s="49"/>
      <c r="E30" s="47"/>
      <c r="F30" s="47"/>
      <c r="G30" s="47"/>
      <c r="H30" s="47"/>
      <c r="I30" s="47"/>
      <c r="J30" s="47"/>
      <c r="K30" s="47"/>
      <c r="L30" s="46"/>
      <c r="M30" s="75"/>
      <c r="N30" s="75"/>
      <c r="O30" s="51"/>
      <c r="P30" s="51"/>
      <c r="Q30" s="51"/>
      <c r="R30" s="51"/>
      <c r="S30" s="51"/>
    </row>
    <row r="31" spans="1:19" ht="20.45" hidden="1" customHeight="1" x14ac:dyDescent="0.2">
      <c r="A31" s="52">
        <v>21</v>
      </c>
      <c r="B31" s="66"/>
      <c r="C31" s="107"/>
      <c r="D31" s="49"/>
      <c r="E31" s="47"/>
      <c r="F31" s="47"/>
      <c r="G31" s="47"/>
      <c r="H31" s="47"/>
      <c r="I31" s="47"/>
      <c r="J31" s="47"/>
      <c r="K31" s="47"/>
      <c r="L31" s="46"/>
      <c r="M31" s="75"/>
      <c r="N31" s="75"/>
      <c r="O31" s="51"/>
      <c r="P31" s="51"/>
      <c r="Q31" s="51"/>
      <c r="R31" s="51"/>
      <c r="S31" s="51"/>
    </row>
    <row r="32" spans="1:19" ht="20.45" hidden="1" customHeight="1" x14ac:dyDescent="0.2">
      <c r="A32" s="52">
        <v>22</v>
      </c>
      <c r="B32" s="66"/>
      <c r="C32" s="107"/>
      <c r="D32" s="49"/>
      <c r="E32" s="47"/>
      <c r="F32" s="47"/>
      <c r="G32" s="47"/>
      <c r="H32" s="47"/>
      <c r="I32" s="47"/>
      <c r="J32" s="47"/>
      <c r="K32" s="47"/>
      <c r="L32" s="46"/>
      <c r="M32" s="75"/>
      <c r="N32" s="75"/>
      <c r="O32" s="51"/>
      <c r="P32" s="51"/>
      <c r="Q32" s="51"/>
      <c r="R32" s="51"/>
      <c r="S32" s="51"/>
    </row>
    <row r="33" spans="1:19" ht="20.45" hidden="1" customHeight="1" x14ac:dyDescent="0.2">
      <c r="A33" s="52">
        <v>23</v>
      </c>
      <c r="B33" s="66"/>
      <c r="C33" s="107"/>
      <c r="D33" s="49"/>
      <c r="E33" s="47"/>
      <c r="F33" s="47"/>
      <c r="G33" s="47"/>
      <c r="H33" s="47"/>
      <c r="I33" s="47"/>
      <c r="J33" s="47"/>
      <c r="K33" s="47"/>
      <c r="L33" s="46"/>
      <c r="M33" s="75"/>
      <c r="N33" s="75"/>
      <c r="O33" s="51"/>
      <c r="P33" s="51"/>
      <c r="Q33" s="51"/>
      <c r="R33" s="51"/>
      <c r="S33" s="51"/>
    </row>
    <row r="34" spans="1:19" ht="20.45" hidden="1" customHeight="1" x14ac:dyDescent="0.2">
      <c r="A34" s="52">
        <v>24</v>
      </c>
      <c r="B34" s="66"/>
      <c r="C34" s="107"/>
      <c r="D34" s="49"/>
      <c r="E34" s="47"/>
      <c r="F34" s="47"/>
      <c r="G34" s="47"/>
      <c r="H34" s="47"/>
      <c r="I34" s="47"/>
      <c r="J34" s="47"/>
      <c r="K34" s="47"/>
      <c r="L34" s="46"/>
      <c r="M34" s="75"/>
      <c r="N34" s="75"/>
      <c r="O34" s="51"/>
      <c r="P34" s="51"/>
      <c r="Q34" s="51"/>
      <c r="R34" s="51"/>
      <c r="S34" s="51"/>
    </row>
    <row r="35" spans="1:19" ht="20.45" hidden="1" customHeight="1" x14ac:dyDescent="0.2">
      <c r="A35" s="52">
        <v>25</v>
      </c>
      <c r="B35" s="66"/>
      <c r="C35" s="107"/>
      <c r="D35" s="49"/>
      <c r="E35" s="47"/>
      <c r="F35" s="47"/>
      <c r="G35" s="47"/>
      <c r="H35" s="47"/>
      <c r="I35" s="47"/>
      <c r="J35" s="47"/>
      <c r="K35" s="47"/>
      <c r="L35" s="46"/>
      <c r="M35" s="75"/>
      <c r="N35" s="75"/>
      <c r="O35" s="51"/>
      <c r="P35" s="51"/>
      <c r="Q35" s="51"/>
      <c r="R35" s="51"/>
      <c r="S35" s="51"/>
    </row>
    <row r="36" spans="1:19" ht="20.45" hidden="1" customHeight="1" x14ac:dyDescent="0.2">
      <c r="A36" s="52">
        <v>26</v>
      </c>
      <c r="B36" s="66"/>
      <c r="C36" s="107"/>
      <c r="D36" s="49"/>
      <c r="E36" s="47"/>
      <c r="F36" s="47"/>
      <c r="G36" s="47"/>
      <c r="H36" s="47"/>
      <c r="I36" s="47"/>
      <c r="J36" s="47"/>
      <c r="K36" s="47"/>
      <c r="L36" s="46"/>
      <c r="M36" s="75"/>
      <c r="N36" s="75"/>
      <c r="O36" s="51"/>
      <c r="P36" s="51"/>
      <c r="Q36" s="51"/>
      <c r="R36" s="51"/>
      <c r="S36" s="51"/>
    </row>
    <row r="37" spans="1:19" ht="20.45" hidden="1" customHeight="1" x14ac:dyDescent="0.2">
      <c r="A37" s="52">
        <v>27</v>
      </c>
      <c r="B37" s="66"/>
      <c r="C37" s="107"/>
      <c r="D37" s="49"/>
      <c r="E37" s="47"/>
      <c r="F37" s="47"/>
      <c r="G37" s="47"/>
      <c r="H37" s="47"/>
      <c r="I37" s="47"/>
      <c r="J37" s="47"/>
      <c r="K37" s="47"/>
      <c r="L37" s="46"/>
      <c r="M37" s="75"/>
      <c r="N37" s="75"/>
      <c r="O37" s="51"/>
      <c r="P37" s="51"/>
      <c r="Q37" s="51"/>
      <c r="R37" s="51"/>
      <c r="S37" s="51"/>
    </row>
    <row r="38" spans="1:19" ht="20.45" hidden="1" customHeight="1" x14ac:dyDescent="0.2">
      <c r="A38" s="52">
        <v>28</v>
      </c>
      <c r="B38" s="66"/>
      <c r="C38" s="107"/>
      <c r="D38" s="49"/>
      <c r="E38" s="47"/>
      <c r="F38" s="47"/>
      <c r="G38" s="47"/>
      <c r="H38" s="47"/>
      <c r="I38" s="47"/>
      <c r="J38" s="47"/>
      <c r="K38" s="47"/>
      <c r="L38" s="46"/>
      <c r="M38" s="75"/>
      <c r="N38" s="75"/>
      <c r="O38" s="51"/>
      <c r="P38" s="51"/>
      <c r="Q38" s="51"/>
      <c r="R38" s="51"/>
      <c r="S38" s="51"/>
    </row>
    <row r="39" spans="1:19" ht="20.45" hidden="1" customHeight="1" x14ac:dyDescent="0.2">
      <c r="A39" s="52">
        <v>29</v>
      </c>
      <c r="B39" s="66"/>
      <c r="C39" s="107"/>
      <c r="D39" s="49"/>
      <c r="E39" s="47"/>
      <c r="F39" s="47"/>
      <c r="G39" s="47"/>
      <c r="H39" s="47"/>
      <c r="I39" s="47"/>
      <c r="J39" s="47"/>
      <c r="K39" s="47"/>
      <c r="L39" s="46"/>
      <c r="M39" s="75"/>
      <c r="N39" s="75"/>
      <c r="O39" s="51"/>
      <c r="P39" s="51"/>
      <c r="Q39" s="51"/>
      <c r="R39" s="51"/>
      <c r="S39" s="51"/>
    </row>
    <row r="40" spans="1:19" ht="20.45" hidden="1" customHeight="1" x14ac:dyDescent="0.2">
      <c r="A40" s="52">
        <v>30</v>
      </c>
      <c r="B40" s="66"/>
      <c r="C40" s="107"/>
      <c r="D40" s="49"/>
      <c r="E40" s="47"/>
      <c r="F40" s="47"/>
      <c r="G40" s="47"/>
      <c r="H40" s="47"/>
      <c r="I40" s="47"/>
      <c r="J40" s="47"/>
      <c r="K40" s="47"/>
      <c r="L40" s="46"/>
      <c r="M40" s="75"/>
      <c r="N40" s="75"/>
      <c r="O40" s="51"/>
      <c r="P40" s="51"/>
      <c r="Q40" s="51"/>
      <c r="R40" s="51"/>
      <c r="S40" s="51"/>
    </row>
    <row r="41" spans="1:19" ht="20.45" hidden="1" customHeight="1" x14ac:dyDescent="0.2">
      <c r="A41" s="52">
        <v>31</v>
      </c>
      <c r="B41" s="66"/>
      <c r="C41" s="107"/>
      <c r="D41" s="49"/>
      <c r="E41" s="47"/>
      <c r="F41" s="47"/>
      <c r="G41" s="47"/>
      <c r="H41" s="47"/>
      <c r="I41" s="47"/>
      <c r="J41" s="47"/>
      <c r="K41" s="47"/>
      <c r="L41" s="46"/>
      <c r="M41" s="75"/>
      <c r="N41" s="75"/>
      <c r="O41" s="51"/>
      <c r="P41" s="51"/>
      <c r="Q41" s="51"/>
      <c r="R41" s="51"/>
      <c r="S41" s="51"/>
    </row>
    <row r="42" spans="1:19" ht="20.45" hidden="1" customHeight="1" x14ac:dyDescent="0.2">
      <c r="A42" s="52">
        <v>32</v>
      </c>
      <c r="B42" s="66"/>
      <c r="C42" s="107"/>
      <c r="D42" s="49"/>
      <c r="E42" s="47"/>
      <c r="F42" s="47"/>
      <c r="G42" s="47"/>
      <c r="H42" s="47"/>
      <c r="I42" s="47"/>
      <c r="J42" s="47"/>
      <c r="K42" s="47"/>
      <c r="L42" s="46"/>
      <c r="M42" s="75"/>
      <c r="N42" s="75"/>
      <c r="O42" s="51"/>
      <c r="P42" s="51"/>
      <c r="Q42" s="51"/>
      <c r="R42" s="51"/>
      <c r="S42" s="51"/>
    </row>
    <row r="43" spans="1:19" ht="12" hidden="1" x14ac:dyDescent="0.2">
      <c r="A43" s="52">
        <v>33</v>
      </c>
      <c r="B43" s="66"/>
      <c r="C43" s="107"/>
      <c r="D43" s="49"/>
      <c r="E43" s="47"/>
      <c r="F43" s="47"/>
      <c r="G43" s="47"/>
      <c r="H43" s="47"/>
      <c r="I43" s="47"/>
      <c r="J43" s="47"/>
      <c r="K43" s="47"/>
      <c r="L43" s="46"/>
      <c r="M43" s="75"/>
      <c r="N43" s="75"/>
      <c r="O43" s="51"/>
      <c r="P43" s="51"/>
      <c r="Q43" s="51"/>
      <c r="R43" s="51"/>
      <c r="S43" s="51"/>
    </row>
    <row r="44" spans="1:19" ht="24.75" customHeight="1" x14ac:dyDescent="0.2">
      <c r="A44" s="52" t="s">
        <v>23</v>
      </c>
      <c r="B44" s="67"/>
      <c r="C44" s="108"/>
      <c r="D44" s="53"/>
      <c r="E44" s="53">
        <f>SUM(E11:E19)</f>
        <v>23000</v>
      </c>
      <c r="F44" s="53"/>
      <c r="G44" s="53"/>
      <c r="H44" s="53"/>
      <c r="I44" s="53"/>
      <c r="J44" s="53"/>
      <c r="K44" s="53">
        <f>SUM(K11:K19)</f>
        <v>27740</v>
      </c>
      <c r="L44" s="53"/>
      <c r="M44" s="53"/>
      <c r="N44" s="53">
        <f>SUM(N11:N19)</f>
        <v>18420</v>
      </c>
      <c r="O44" s="53"/>
      <c r="P44" s="53">
        <f t="shared" ref="P44" si="0">$C$11*P11</f>
        <v>0</v>
      </c>
      <c r="Q44" s="53"/>
      <c r="R44" s="53"/>
      <c r="S44" s="53"/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" sqref="F1"/>
    </sheetView>
  </sheetViews>
  <sheetFormatPr defaultColWidth="9.140625" defaultRowHeight="20.100000000000001" customHeight="1" x14ac:dyDescent="0.2"/>
  <cols>
    <col min="1" max="1" width="13.42578125" style="48" customWidth="1"/>
    <col min="2" max="2" width="20.42578125" style="8" customWidth="1"/>
    <col min="3" max="3" width="22.140625" style="63" customWidth="1"/>
    <col min="4" max="4" width="21.85546875" style="56" customWidth="1"/>
    <col min="5" max="5" width="20.7109375" style="57" customWidth="1"/>
    <col min="6" max="6" width="21.42578125" style="48" customWidth="1"/>
    <col min="7" max="16384" width="9.140625" style="48"/>
  </cols>
  <sheetData>
    <row r="1" spans="1:6" s="121" customFormat="1" ht="15.75" x14ac:dyDescent="0.25">
      <c r="A1" s="116" t="s">
        <v>0</v>
      </c>
      <c r="B1" s="117">
        <v>3450003693</v>
      </c>
      <c r="C1" s="118" t="s">
        <v>1</v>
      </c>
      <c r="D1" s="119">
        <v>40525</v>
      </c>
      <c r="E1" s="120" t="s">
        <v>491</v>
      </c>
      <c r="F1" s="116"/>
    </row>
    <row r="2" spans="1:6" s="121" customFormat="1" ht="15.75" x14ac:dyDescent="0.25">
      <c r="A2" s="116" t="s">
        <v>2</v>
      </c>
      <c r="B2" s="117">
        <v>3450022945</v>
      </c>
      <c r="C2" s="122"/>
      <c r="D2" s="122"/>
      <c r="E2" s="123"/>
      <c r="F2" s="116"/>
    </row>
    <row r="3" spans="1:6" s="121" customFormat="1" ht="15.75" x14ac:dyDescent="0.25">
      <c r="A3" s="116" t="s">
        <v>3</v>
      </c>
      <c r="B3" s="117" t="s">
        <v>490</v>
      </c>
      <c r="C3" s="122"/>
      <c r="D3" s="122"/>
      <c r="E3" s="124"/>
      <c r="F3" s="116"/>
    </row>
    <row r="4" spans="1:6" s="8" customFormat="1" ht="12" x14ac:dyDescent="0.2">
      <c r="A4" s="1"/>
      <c r="B4" s="1"/>
      <c r="C4" s="10"/>
      <c r="D4" s="12"/>
      <c r="E4" s="9"/>
      <c r="F4" s="1"/>
    </row>
    <row r="5" spans="1:6" s="129" customFormat="1" ht="15" x14ac:dyDescent="0.25">
      <c r="A5" s="125"/>
      <c r="B5" s="125"/>
      <c r="C5" s="126"/>
      <c r="D5" s="127" t="s">
        <v>374</v>
      </c>
      <c r="E5" s="128" t="s">
        <v>484</v>
      </c>
      <c r="F5" s="128" t="s">
        <v>485</v>
      </c>
    </row>
    <row r="6" spans="1:6" s="132" customFormat="1" ht="45" x14ac:dyDescent="0.25">
      <c r="A6" s="130" t="s">
        <v>4</v>
      </c>
      <c r="B6" s="130"/>
      <c r="C6" s="126"/>
      <c r="D6" s="131" t="s">
        <v>179</v>
      </c>
      <c r="E6" s="131" t="s">
        <v>487</v>
      </c>
      <c r="F6" s="131" t="s">
        <v>486</v>
      </c>
    </row>
    <row r="7" spans="1:6" s="135" customFormat="1" ht="15.75" customHeight="1" x14ac:dyDescent="0.25">
      <c r="A7" s="133" t="s">
        <v>5</v>
      </c>
      <c r="B7" s="133"/>
      <c r="C7" s="134"/>
      <c r="D7" s="167">
        <v>40495</v>
      </c>
      <c r="E7" s="169"/>
      <c r="F7" s="169"/>
    </row>
    <row r="8" spans="1:6" s="139" customFormat="1" ht="18" customHeight="1" x14ac:dyDescent="0.25">
      <c r="A8" s="136" t="s">
        <v>6</v>
      </c>
      <c r="B8" s="137"/>
      <c r="C8" s="138"/>
      <c r="D8" s="168">
        <v>0.41041666666666665</v>
      </c>
      <c r="E8" s="170"/>
      <c r="F8" s="171"/>
    </row>
    <row r="9" spans="1:6" s="139" customFormat="1" ht="15" x14ac:dyDescent="0.25">
      <c r="A9" s="136" t="s">
        <v>395</v>
      </c>
      <c r="B9" s="137"/>
      <c r="C9" s="138"/>
      <c r="D9" s="140"/>
      <c r="E9" s="141"/>
      <c r="F9" s="142"/>
    </row>
    <row r="10" spans="1:6" s="139" customFormat="1" ht="15" x14ac:dyDescent="0.25">
      <c r="A10" s="143" t="s">
        <v>477</v>
      </c>
      <c r="B10" s="125"/>
      <c r="C10" s="144" t="s">
        <v>489</v>
      </c>
      <c r="D10" s="130"/>
      <c r="E10" s="130"/>
      <c r="F10" s="130"/>
    </row>
    <row r="11" spans="1:6" ht="39.75" customHeight="1" x14ac:dyDescent="0.2">
      <c r="A11" s="43">
        <v>1</v>
      </c>
      <c r="B11" s="103" t="s">
        <v>488</v>
      </c>
      <c r="C11" s="109">
        <v>100</v>
      </c>
      <c r="D11" s="172">
        <v>126.5</v>
      </c>
      <c r="E11" s="88" t="s">
        <v>141</v>
      </c>
      <c r="F11" s="88">
        <v>116.5</v>
      </c>
    </row>
    <row r="12" spans="1:6" s="150" customFormat="1" ht="15" x14ac:dyDescent="0.25">
      <c r="A12" s="145">
        <v>2</v>
      </c>
      <c r="B12" s="146"/>
      <c r="C12" s="147"/>
      <c r="D12" s="148"/>
      <c r="E12" s="149"/>
      <c r="F12" s="148"/>
    </row>
    <row r="13" spans="1:6" s="153" customFormat="1" ht="15" x14ac:dyDescent="0.25">
      <c r="A13" s="151">
        <v>3</v>
      </c>
      <c r="B13" s="152"/>
      <c r="C13" s="147"/>
      <c r="D13" s="148"/>
      <c r="E13" s="148"/>
      <c r="F13" s="148"/>
    </row>
    <row r="14" spans="1:6" s="157" customFormat="1" ht="15" x14ac:dyDescent="0.25">
      <c r="A14" s="145">
        <v>4</v>
      </c>
      <c r="B14" s="154"/>
      <c r="C14" s="155"/>
      <c r="D14" s="148"/>
      <c r="E14" s="149"/>
      <c r="F14" s="156"/>
    </row>
    <row r="15" spans="1:6" s="157" customFormat="1" ht="15" x14ac:dyDescent="0.25">
      <c r="A15" s="145">
        <v>5</v>
      </c>
      <c r="B15" s="152"/>
      <c r="C15" s="155"/>
      <c r="D15" s="158"/>
      <c r="E15" s="159"/>
      <c r="F15" s="159"/>
    </row>
    <row r="16" spans="1:6" s="150" customFormat="1" ht="15" x14ac:dyDescent="0.25">
      <c r="A16" s="145">
        <v>6</v>
      </c>
      <c r="B16" s="152"/>
      <c r="C16" s="155"/>
      <c r="D16" s="158"/>
      <c r="E16" s="159"/>
      <c r="F16" s="159"/>
    </row>
    <row r="17" spans="1:6" s="150" customFormat="1" ht="15" x14ac:dyDescent="0.25">
      <c r="A17" s="145">
        <v>7</v>
      </c>
      <c r="B17" s="152"/>
      <c r="C17" s="155"/>
      <c r="D17" s="158"/>
      <c r="E17" s="159"/>
      <c r="F17" s="159"/>
    </row>
    <row r="18" spans="1:6" s="150" customFormat="1" ht="15" x14ac:dyDescent="0.25">
      <c r="A18" s="145">
        <v>8</v>
      </c>
      <c r="B18" s="152"/>
      <c r="C18" s="155"/>
      <c r="D18" s="158"/>
      <c r="E18" s="159"/>
      <c r="F18" s="159"/>
    </row>
    <row r="19" spans="1:6" s="150" customFormat="1" ht="15" x14ac:dyDescent="0.25">
      <c r="A19" s="145">
        <v>9</v>
      </c>
      <c r="B19" s="152"/>
      <c r="C19" s="155"/>
      <c r="D19" s="158"/>
      <c r="E19" s="159"/>
      <c r="F19" s="159"/>
    </row>
    <row r="20" spans="1:6" s="150" customFormat="1" ht="20.45" hidden="1" customHeight="1" x14ac:dyDescent="0.25">
      <c r="A20" s="145">
        <v>10</v>
      </c>
      <c r="B20" s="160"/>
      <c r="C20" s="155"/>
      <c r="D20" s="161"/>
      <c r="E20" s="159"/>
      <c r="F20" s="159"/>
    </row>
    <row r="21" spans="1:6" s="150" customFormat="1" ht="20.45" hidden="1" customHeight="1" x14ac:dyDescent="0.25">
      <c r="A21" s="145">
        <v>11</v>
      </c>
      <c r="B21" s="160"/>
      <c r="C21" s="155"/>
      <c r="D21" s="161"/>
      <c r="E21" s="159"/>
      <c r="F21" s="159"/>
    </row>
    <row r="22" spans="1:6" s="150" customFormat="1" ht="20.45" hidden="1" customHeight="1" x14ac:dyDescent="0.25">
      <c r="A22" s="145">
        <v>12</v>
      </c>
      <c r="B22" s="160"/>
      <c r="C22" s="155"/>
      <c r="D22" s="161"/>
      <c r="E22" s="159"/>
      <c r="F22" s="159"/>
    </row>
    <row r="23" spans="1:6" s="150" customFormat="1" ht="20.45" hidden="1" customHeight="1" x14ac:dyDescent="0.25">
      <c r="A23" s="145">
        <v>13</v>
      </c>
      <c r="B23" s="160"/>
      <c r="C23" s="155"/>
      <c r="D23" s="161"/>
      <c r="E23" s="159"/>
      <c r="F23" s="159"/>
    </row>
    <row r="24" spans="1:6" s="150" customFormat="1" ht="20.45" hidden="1" customHeight="1" x14ac:dyDescent="0.25">
      <c r="A24" s="162">
        <v>14</v>
      </c>
      <c r="B24" s="163"/>
      <c r="C24" s="155"/>
      <c r="D24" s="161"/>
      <c r="E24" s="159"/>
      <c r="F24" s="159"/>
    </row>
    <row r="25" spans="1:6" s="150" customFormat="1" ht="20.45" hidden="1" customHeight="1" x14ac:dyDescent="0.25">
      <c r="A25" s="162">
        <v>15</v>
      </c>
      <c r="B25" s="163"/>
      <c r="C25" s="155"/>
      <c r="D25" s="161"/>
      <c r="E25" s="159"/>
      <c r="F25" s="159"/>
    </row>
    <row r="26" spans="1:6" s="150" customFormat="1" ht="20.45" hidden="1" customHeight="1" x14ac:dyDescent="0.25">
      <c r="A26" s="162">
        <v>16</v>
      </c>
      <c r="B26" s="163"/>
      <c r="C26" s="155"/>
      <c r="D26" s="161"/>
      <c r="E26" s="159"/>
      <c r="F26" s="159"/>
    </row>
    <row r="27" spans="1:6" s="150" customFormat="1" ht="20.45" hidden="1" customHeight="1" x14ac:dyDescent="0.25">
      <c r="A27" s="162">
        <v>17</v>
      </c>
      <c r="B27" s="163"/>
      <c r="C27" s="155"/>
      <c r="D27" s="161"/>
      <c r="E27" s="159"/>
      <c r="F27" s="159"/>
    </row>
    <row r="28" spans="1:6" s="150" customFormat="1" ht="20.45" hidden="1" customHeight="1" x14ac:dyDescent="0.25">
      <c r="A28" s="162">
        <v>18</v>
      </c>
      <c r="B28" s="163"/>
      <c r="C28" s="155"/>
      <c r="D28" s="161"/>
      <c r="E28" s="159"/>
      <c r="F28" s="159"/>
    </row>
    <row r="29" spans="1:6" s="150" customFormat="1" ht="20.45" hidden="1" customHeight="1" x14ac:dyDescent="0.25">
      <c r="A29" s="162">
        <v>19</v>
      </c>
      <c r="B29" s="163"/>
      <c r="C29" s="155"/>
      <c r="D29" s="161"/>
      <c r="E29" s="159"/>
      <c r="F29" s="159"/>
    </row>
    <row r="30" spans="1:6" s="150" customFormat="1" ht="20.45" hidden="1" customHeight="1" x14ac:dyDescent="0.25">
      <c r="A30" s="162">
        <v>20</v>
      </c>
      <c r="B30" s="163"/>
      <c r="C30" s="155"/>
      <c r="D30" s="161"/>
      <c r="E30" s="159"/>
      <c r="F30" s="159"/>
    </row>
    <row r="31" spans="1:6" s="150" customFormat="1" ht="20.45" hidden="1" customHeight="1" x14ac:dyDescent="0.25">
      <c r="A31" s="162">
        <v>21</v>
      </c>
      <c r="B31" s="163"/>
      <c r="C31" s="155"/>
      <c r="D31" s="161"/>
      <c r="E31" s="159"/>
      <c r="F31" s="159"/>
    </row>
    <row r="32" spans="1:6" s="150" customFormat="1" ht="20.45" hidden="1" customHeight="1" x14ac:dyDescent="0.25">
      <c r="A32" s="162">
        <v>22</v>
      </c>
      <c r="B32" s="163"/>
      <c r="C32" s="155"/>
      <c r="D32" s="161"/>
      <c r="E32" s="159"/>
      <c r="F32" s="159"/>
    </row>
    <row r="33" spans="1:6" s="150" customFormat="1" ht="20.45" hidden="1" customHeight="1" x14ac:dyDescent="0.25">
      <c r="A33" s="162">
        <v>23</v>
      </c>
      <c r="B33" s="163"/>
      <c r="C33" s="155"/>
      <c r="D33" s="161"/>
      <c r="E33" s="159"/>
      <c r="F33" s="159"/>
    </row>
    <row r="34" spans="1:6" s="150" customFormat="1" ht="20.45" hidden="1" customHeight="1" x14ac:dyDescent="0.25">
      <c r="A34" s="162">
        <v>24</v>
      </c>
      <c r="B34" s="163"/>
      <c r="C34" s="155"/>
      <c r="D34" s="161"/>
      <c r="E34" s="159"/>
      <c r="F34" s="159"/>
    </row>
    <row r="35" spans="1:6" s="150" customFormat="1" ht="20.45" hidden="1" customHeight="1" x14ac:dyDescent="0.25">
      <c r="A35" s="162">
        <v>25</v>
      </c>
      <c r="B35" s="163"/>
      <c r="C35" s="155"/>
      <c r="D35" s="161"/>
      <c r="E35" s="159"/>
      <c r="F35" s="159"/>
    </row>
    <row r="36" spans="1:6" s="150" customFormat="1" ht="20.45" hidden="1" customHeight="1" x14ac:dyDescent="0.25">
      <c r="A36" s="162">
        <v>26</v>
      </c>
      <c r="B36" s="163"/>
      <c r="C36" s="155"/>
      <c r="D36" s="161"/>
      <c r="E36" s="159"/>
      <c r="F36" s="159"/>
    </row>
    <row r="37" spans="1:6" s="150" customFormat="1" ht="20.45" hidden="1" customHeight="1" x14ac:dyDescent="0.25">
      <c r="A37" s="162">
        <v>27</v>
      </c>
      <c r="B37" s="163"/>
      <c r="C37" s="155"/>
      <c r="D37" s="161"/>
      <c r="E37" s="159"/>
      <c r="F37" s="159"/>
    </row>
    <row r="38" spans="1:6" s="150" customFormat="1" ht="20.45" hidden="1" customHeight="1" x14ac:dyDescent="0.25">
      <c r="A38" s="162">
        <v>28</v>
      </c>
      <c r="B38" s="163"/>
      <c r="C38" s="155"/>
      <c r="D38" s="161"/>
      <c r="E38" s="159"/>
      <c r="F38" s="159"/>
    </row>
    <row r="39" spans="1:6" s="150" customFormat="1" ht="20.45" hidden="1" customHeight="1" x14ac:dyDescent="0.25">
      <c r="A39" s="162">
        <v>29</v>
      </c>
      <c r="B39" s="163"/>
      <c r="C39" s="155"/>
      <c r="D39" s="161"/>
      <c r="E39" s="159"/>
      <c r="F39" s="159"/>
    </row>
    <row r="40" spans="1:6" s="150" customFormat="1" ht="20.45" hidden="1" customHeight="1" x14ac:dyDescent="0.25">
      <c r="A40" s="162">
        <v>30</v>
      </c>
      <c r="B40" s="163"/>
      <c r="C40" s="155"/>
      <c r="D40" s="161"/>
      <c r="E40" s="159"/>
      <c r="F40" s="159"/>
    </row>
    <row r="41" spans="1:6" s="150" customFormat="1" ht="20.45" hidden="1" customHeight="1" x14ac:dyDescent="0.25">
      <c r="A41" s="162">
        <v>31</v>
      </c>
      <c r="B41" s="163"/>
      <c r="C41" s="155"/>
      <c r="D41" s="161"/>
      <c r="E41" s="159"/>
      <c r="F41" s="159"/>
    </row>
    <row r="42" spans="1:6" s="150" customFormat="1" ht="20.45" hidden="1" customHeight="1" x14ac:dyDescent="0.25">
      <c r="A42" s="162">
        <v>32</v>
      </c>
      <c r="B42" s="163"/>
      <c r="C42" s="155"/>
      <c r="D42" s="161"/>
      <c r="E42" s="159"/>
      <c r="F42" s="159"/>
    </row>
    <row r="43" spans="1:6" s="150" customFormat="1" ht="15" hidden="1" x14ac:dyDescent="0.25">
      <c r="A43" s="162">
        <v>33</v>
      </c>
      <c r="B43" s="163"/>
      <c r="C43" s="155"/>
      <c r="D43" s="161"/>
      <c r="E43" s="159"/>
      <c r="F43" s="159"/>
    </row>
    <row r="44" spans="1:6" s="150" customFormat="1" ht="24.75" customHeight="1" x14ac:dyDescent="0.25">
      <c r="A44" s="162" t="s">
        <v>23</v>
      </c>
      <c r="B44" s="164"/>
      <c r="C44" s="165"/>
      <c r="D44" s="166">
        <f>C11*D11</f>
        <v>12650</v>
      </c>
      <c r="E44" s="166">
        <f>SUM(E11:E19)</f>
        <v>0</v>
      </c>
      <c r="F44" s="166">
        <f>C11*F11</f>
        <v>11650</v>
      </c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21" sqref="F21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5" style="48" customWidth="1"/>
    <col min="9" max="9" width="16.85546875" style="48" customWidth="1"/>
    <col min="10" max="10" width="15.7109375" style="48" customWidth="1"/>
    <col min="11" max="11" width="15" style="48" customWidth="1"/>
    <col min="12" max="12" width="14.7109375" style="56" customWidth="1"/>
    <col min="13" max="14" width="16.42578125" style="77" customWidth="1"/>
    <col min="15" max="15" width="15.7109375" style="58" customWidth="1"/>
    <col min="16" max="16" width="14.7109375" style="58" hidden="1" customWidth="1"/>
    <col min="17" max="17" width="15.140625" style="58" customWidth="1"/>
    <col min="18" max="18" width="15.7109375" style="58" customWidth="1"/>
    <col min="19" max="19" width="15.28515625" style="58" customWidth="1"/>
    <col min="20" max="20" width="20.7109375" style="58" customWidth="1"/>
    <col min="21" max="30" width="15.28515625" style="58" customWidth="1"/>
    <col min="31" max="16384" width="9.140625" style="48"/>
  </cols>
  <sheetData>
    <row r="1" spans="1:30" s="182" customFormat="1" ht="15.75" customHeight="1" x14ac:dyDescent="0.2">
      <c r="A1" s="173" t="s">
        <v>0</v>
      </c>
      <c r="B1" s="174">
        <v>3450003702</v>
      </c>
      <c r="C1" s="175" t="s">
        <v>1</v>
      </c>
      <c r="D1" s="176">
        <v>40619</v>
      </c>
      <c r="E1" s="177">
        <v>0.1875</v>
      </c>
      <c r="F1" s="173"/>
      <c r="G1" s="178"/>
      <c r="H1" s="178"/>
      <c r="I1" s="173"/>
      <c r="J1" s="173"/>
      <c r="K1" s="173"/>
      <c r="L1" s="179"/>
      <c r="M1" s="180"/>
      <c r="N1" s="180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</row>
    <row r="2" spans="1:30" s="182" customFormat="1" ht="15.75" customHeight="1" x14ac:dyDescent="0.2">
      <c r="A2" s="173" t="s">
        <v>2</v>
      </c>
      <c r="B2" s="174">
        <v>3450023045</v>
      </c>
      <c r="C2" s="183"/>
      <c r="D2" s="183"/>
      <c r="E2" s="184"/>
      <c r="F2" s="173"/>
      <c r="G2" s="173"/>
      <c r="H2" s="173"/>
      <c r="I2" s="173"/>
      <c r="J2" s="173"/>
      <c r="K2" s="173"/>
      <c r="L2" s="179"/>
      <c r="M2" s="180"/>
      <c r="N2" s="180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</row>
    <row r="3" spans="1:30" s="182" customFormat="1" ht="15.75" customHeight="1" x14ac:dyDescent="0.2">
      <c r="A3" s="173" t="s">
        <v>3</v>
      </c>
      <c r="B3" s="174" t="s">
        <v>492</v>
      </c>
      <c r="C3" s="183"/>
      <c r="D3" s="183"/>
      <c r="E3" s="185"/>
      <c r="F3" s="173"/>
      <c r="G3" s="173"/>
      <c r="H3" s="173"/>
      <c r="I3" s="173"/>
      <c r="J3" s="173"/>
      <c r="K3" s="173"/>
      <c r="L3" s="179"/>
      <c r="M3" s="180"/>
      <c r="N3" s="180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</row>
    <row r="4" spans="1:30" s="182" customFormat="1" ht="15.75" customHeight="1" x14ac:dyDescent="0.2">
      <c r="A4" s="173"/>
      <c r="B4" s="173"/>
      <c r="C4" s="183"/>
      <c r="D4" s="180"/>
      <c r="E4" s="186"/>
      <c r="F4" s="173"/>
      <c r="G4" s="173"/>
      <c r="H4" s="173"/>
      <c r="I4" s="173"/>
      <c r="J4" s="173"/>
      <c r="K4" s="173"/>
      <c r="L4" s="179"/>
      <c r="M4" s="187"/>
      <c r="N4" s="187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</row>
    <row r="5" spans="1:30" s="193" customFormat="1" ht="15.75" customHeight="1" x14ac:dyDescent="0.2">
      <c r="A5" s="188"/>
      <c r="B5" s="188"/>
      <c r="C5" s="189"/>
      <c r="D5" s="190" t="s">
        <v>495</v>
      </c>
      <c r="E5" s="191" t="s">
        <v>497</v>
      </c>
      <c r="F5" s="191" t="s">
        <v>369</v>
      </c>
      <c r="G5" s="191" t="s">
        <v>500</v>
      </c>
      <c r="H5" s="191" t="s">
        <v>502</v>
      </c>
      <c r="I5" s="191" t="s">
        <v>504</v>
      </c>
      <c r="J5" s="191" t="s">
        <v>374</v>
      </c>
      <c r="K5" s="191" t="s">
        <v>507</v>
      </c>
      <c r="L5" s="190" t="s">
        <v>508</v>
      </c>
      <c r="M5" s="190" t="s">
        <v>511</v>
      </c>
      <c r="N5" s="190" t="s">
        <v>513</v>
      </c>
      <c r="O5" s="191" t="s">
        <v>515</v>
      </c>
      <c r="P5" s="192"/>
      <c r="Q5" s="191" t="s">
        <v>467</v>
      </c>
      <c r="R5" s="191" t="s">
        <v>518</v>
      </c>
      <c r="S5" s="191" t="s">
        <v>520</v>
      </c>
      <c r="T5" s="191" t="s">
        <v>522</v>
      </c>
      <c r="U5" s="191" t="s">
        <v>524</v>
      </c>
      <c r="V5" s="191" t="s">
        <v>526</v>
      </c>
      <c r="W5" s="191" t="s">
        <v>528</v>
      </c>
      <c r="X5" s="191" t="s">
        <v>530</v>
      </c>
      <c r="Y5" s="191" t="s">
        <v>532</v>
      </c>
      <c r="Z5" s="191" t="s">
        <v>383</v>
      </c>
      <c r="AA5" s="191" t="s">
        <v>535</v>
      </c>
      <c r="AB5" s="191" t="s">
        <v>537</v>
      </c>
      <c r="AC5" s="191" t="s">
        <v>539</v>
      </c>
      <c r="AD5" s="191" t="s">
        <v>541</v>
      </c>
    </row>
    <row r="6" spans="1:30" s="197" customFormat="1" ht="16.5" customHeight="1" x14ac:dyDescent="0.2">
      <c r="A6" s="194" t="s">
        <v>4</v>
      </c>
      <c r="B6" s="194"/>
      <c r="C6" s="189"/>
      <c r="D6" s="195" t="s">
        <v>496</v>
      </c>
      <c r="E6" s="195" t="s">
        <v>498</v>
      </c>
      <c r="F6" s="195" t="s">
        <v>499</v>
      </c>
      <c r="G6" s="195" t="s">
        <v>501</v>
      </c>
      <c r="H6" s="195" t="s">
        <v>503</v>
      </c>
      <c r="I6" s="195" t="s">
        <v>505</v>
      </c>
      <c r="J6" s="195" t="s">
        <v>506</v>
      </c>
      <c r="K6" s="195" t="s">
        <v>510</v>
      </c>
      <c r="L6" s="195" t="s">
        <v>509</v>
      </c>
      <c r="M6" s="196" t="s">
        <v>512</v>
      </c>
      <c r="N6" s="196" t="s">
        <v>514</v>
      </c>
      <c r="O6" s="195" t="s">
        <v>516</v>
      </c>
      <c r="P6" s="195"/>
      <c r="Q6" s="195" t="s">
        <v>517</v>
      </c>
      <c r="R6" s="195" t="s">
        <v>519</v>
      </c>
      <c r="S6" s="195" t="s">
        <v>521</v>
      </c>
      <c r="T6" s="195" t="s">
        <v>523</v>
      </c>
      <c r="U6" s="195" t="s">
        <v>525</v>
      </c>
      <c r="V6" s="195" t="s">
        <v>527</v>
      </c>
      <c r="W6" s="195" t="s">
        <v>529</v>
      </c>
      <c r="X6" s="195" t="s">
        <v>531</v>
      </c>
      <c r="Y6" s="195" t="s">
        <v>533</v>
      </c>
      <c r="Z6" s="195" t="s">
        <v>534</v>
      </c>
      <c r="AA6" s="195" t="s">
        <v>536</v>
      </c>
      <c r="AB6" s="195" t="s">
        <v>538</v>
      </c>
      <c r="AC6" s="195" t="s">
        <v>540</v>
      </c>
      <c r="AD6" s="195" t="s">
        <v>542</v>
      </c>
    </row>
    <row r="7" spans="1:30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  <c r="H7" s="201"/>
      <c r="I7" s="201"/>
      <c r="J7" s="201"/>
      <c r="K7" s="202"/>
      <c r="L7" s="200"/>
      <c r="M7" s="203"/>
      <c r="N7" s="203"/>
      <c r="O7" s="204"/>
      <c r="P7" s="204"/>
      <c r="Q7" s="204"/>
      <c r="R7" s="204"/>
      <c r="S7" s="204"/>
      <c r="T7" s="204">
        <v>40619</v>
      </c>
      <c r="U7" s="204"/>
      <c r="V7" s="204"/>
      <c r="W7" s="204"/>
      <c r="X7" s="204"/>
      <c r="Y7" s="204"/>
      <c r="Z7" s="204"/>
      <c r="AA7" s="204"/>
      <c r="AB7" s="204"/>
      <c r="AC7" s="204"/>
      <c r="AD7" s="204"/>
    </row>
    <row r="8" spans="1:30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  <c r="H8" s="211"/>
      <c r="I8" s="211"/>
      <c r="J8" s="212"/>
      <c r="K8" s="213"/>
      <c r="L8" s="209"/>
      <c r="M8" s="214"/>
      <c r="N8" s="215"/>
      <c r="O8" s="216"/>
      <c r="P8" s="217"/>
      <c r="Q8" s="216"/>
      <c r="R8" s="216"/>
      <c r="S8" s="216"/>
      <c r="T8" s="216">
        <v>0.40138888888888885</v>
      </c>
      <c r="U8" s="216"/>
      <c r="V8" s="216"/>
      <c r="W8" s="216"/>
      <c r="X8" s="216"/>
      <c r="Y8" s="216"/>
      <c r="Z8" s="216"/>
      <c r="AA8" s="216"/>
      <c r="AB8" s="216"/>
      <c r="AC8" s="216"/>
      <c r="AD8" s="216"/>
    </row>
    <row r="9" spans="1:30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  <c r="H9" s="220"/>
      <c r="I9" s="218"/>
      <c r="J9" s="220"/>
      <c r="K9" s="221"/>
      <c r="L9" s="222"/>
      <c r="M9" s="223"/>
      <c r="N9" s="224"/>
      <c r="O9" s="225"/>
      <c r="P9" s="226"/>
      <c r="Q9" s="225"/>
      <c r="R9" s="225"/>
      <c r="S9" s="225"/>
      <c r="T9" s="225" t="s">
        <v>632</v>
      </c>
      <c r="U9" s="225"/>
      <c r="V9" s="225"/>
      <c r="W9" s="225"/>
      <c r="X9" s="225"/>
      <c r="Y9" s="225"/>
      <c r="Z9" s="225"/>
      <c r="AA9" s="225"/>
      <c r="AB9" s="225"/>
      <c r="AC9" s="225"/>
      <c r="AD9" s="225"/>
    </row>
    <row r="10" spans="1:30" s="182" customFormat="1" ht="15.75" customHeight="1" x14ac:dyDescent="0.2">
      <c r="A10" s="227" t="s">
        <v>477</v>
      </c>
      <c r="B10" s="188"/>
      <c r="C10" s="228"/>
      <c r="D10" s="194" t="s">
        <v>493</v>
      </c>
      <c r="E10" s="194" t="s">
        <v>493</v>
      </c>
      <c r="F10" s="194" t="s">
        <v>493</v>
      </c>
      <c r="G10" s="194" t="s">
        <v>493</v>
      </c>
      <c r="H10" s="194" t="s">
        <v>493</v>
      </c>
      <c r="I10" s="194" t="s">
        <v>493</v>
      </c>
      <c r="J10" s="194" t="s">
        <v>493</v>
      </c>
      <c r="K10" s="194" t="s">
        <v>493</v>
      </c>
      <c r="L10" s="194" t="s">
        <v>493</v>
      </c>
      <c r="M10" s="194" t="s">
        <v>493</v>
      </c>
      <c r="N10" s="194" t="s">
        <v>493</v>
      </c>
      <c r="O10" s="194" t="s">
        <v>493</v>
      </c>
      <c r="P10" s="194" t="s">
        <v>493</v>
      </c>
      <c r="Q10" s="194" t="s">
        <v>493</v>
      </c>
      <c r="R10" s="194" t="s">
        <v>493</v>
      </c>
      <c r="S10" s="194" t="s">
        <v>493</v>
      </c>
      <c r="T10" s="194" t="s">
        <v>493</v>
      </c>
      <c r="U10" s="194" t="s">
        <v>493</v>
      </c>
      <c r="V10" s="194" t="s">
        <v>493</v>
      </c>
      <c r="W10" s="194" t="s">
        <v>493</v>
      </c>
      <c r="X10" s="194" t="s">
        <v>493</v>
      </c>
      <c r="Y10" s="194" t="s">
        <v>493</v>
      </c>
      <c r="Z10" s="194" t="s">
        <v>493</v>
      </c>
      <c r="AA10" s="194" t="s">
        <v>493</v>
      </c>
      <c r="AB10" s="194" t="s">
        <v>493</v>
      </c>
      <c r="AC10" s="194" t="s">
        <v>493</v>
      </c>
      <c r="AD10" s="194" t="s">
        <v>493</v>
      </c>
    </row>
    <row r="11" spans="1:30" ht="17.25" customHeight="1" x14ac:dyDescent="0.2">
      <c r="A11" s="43">
        <v>1</v>
      </c>
      <c r="B11" s="103" t="s">
        <v>494</v>
      </c>
      <c r="C11" s="109" t="s">
        <v>633</v>
      </c>
      <c r="D11" s="88" t="s">
        <v>634</v>
      </c>
      <c r="E11" s="88" t="s">
        <v>634</v>
      </c>
      <c r="F11" s="88" t="s">
        <v>634</v>
      </c>
      <c r="G11" s="88" t="s">
        <v>634</v>
      </c>
      <c r="H11" s="88" t="s">
        <v>634</v>
      </c>
      <c r="I11" s="88" t="s">
        <v>634</v>
      </c>
      <c r="J11" s="88" t="s">
        <v>634</v>
      </c>
      <c r="K11" s="88" t="s">
        <v>634</v>
      </c>
      <c r="L11" s="88" t="s">
        <v>634</v>
      </c>
      <c r="M11" s="88" t="s">
        <v>634</v>
      </c>
      <c r="N11" s="88" t="s">
        <v>634</v>
      </c>
      <c r="O11" s="88" t="s">
        <v>634</v>
      </c>
      <c r="P11" s="88" t="s">
        <v>634</v>
      </c>
      <c r="Q11" s="88" t="s">
        <v>634</v>
      </c>
      <c r="R11" s="88" t="s">
        <v>634</v>
      </c>
      <c r="S11" s="88" t="s">
        <v>634</v>
      </c>
      <c r="T11" s="88">
        <v>62.58</v>
      </c>
      <c r="U11" s="88" t="s">
        <v>634</v>
      </c>
      <c r="V11" s="88" t="s">
        <v>634</v>
      </c>
      <c r="W11" s="88" t="s">
        <v>634</v>
      </c>
      <c r="X11" s="88" t="s">
        <v>634</v>
      </c>
      <c r="Y11" s="88" t="s">
        <v>634</v>
      </c>
      <c r="Z11" s="88" t="s">
        <v>634</v>
      </c>
      <c r="AA11" s="88" t="s">
        <v>634</v>
      </c>
      <c r="AB11" s="88" t="s">
        <v>634</v>
      </c>
      <c r="AC11" s="88" t="s">
        <v>634</v>
      </c>
      <c r="AD11" s="88" t="s">
        <v>634</v>
      </c>
    </row>
    <row r="12" spans="1:30" ht="17.25" customHeight="1" x14ac:dyDescent="0.2">
      <c r="A12" s="43">
        <v>2</v>
      </c>
      <c r="B12" s="104"/>
      <c r="C12" s="110"/>
      <c r="D12" s="88"/>
      <c r="E12" s="92"/>
      <c r="F12" s="88"/>
      <c r="G12" s="88"/>
      <c r="H12" s="88"/>
      <c r="I12" s="88"/>
      <c r="J12" s="88"/>
      <c r="K12" s="92"/>
      <c r="L12" s="88"/>
      <c r="M12" s="88"/>
      <c r="N12" s="88"/>
      <c r="O12" s="88"/>
      <c r="P12" s="92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</row>
    <row r="13" spans="1:30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101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</row>
    <row r="14" spans="1:30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/>
      <c r="L14" s="88"/>
      <c r="M14" s="88"/>
      <c r="N14" s="88"/>
      <c r="O14" s="102"/>
      <c r="P14" s="9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</row>
    <row r="15" spans="1:30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  <c r="H15" s="47"/>
      <c r="I15" s="92"/>
      <c r="J15" s="47"/>
      <c r="K15" s="92"/>
      <c r="L15" s="88"/>
      <c r="M15" s="46"/>
      <c r="N15" s="46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</row>
    <row r="16" spans="1:30" ht="17.25" customHeight="1" x14ac:dyDescent="0.2">
      <c r="A16" s="43">
        <v>6</v>
      </c>
      <c r="B16" s="105"/>
      <c r="C16" s="107"/>
      <c r="D16" s="88"/>
      <c r="E16" s="47"/>
      <c r="F16" s="47"/>
      <c r="G16" s="47"/>
      <c r="H16" s="47"/>
      <c r="I16" s="47"/>
      <c r="J16" s="47"/>
      <c r="K16" s="47"/>
      <c r="L16" s="46"/>
      <c r="M16" s="75"/>
      <c r="N16" s="75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</row>
    <row r="17" spans="1:30" ht="17.25" customHeight="1" x14ac:dyDescent="0.2">
      <c r="A17" s="43">
        <v>7</v>
      </c>
      <c r="B17" s="105"/>
      <c r="C17" s="107"/>
      <c r="D17" s="88"/>
      <c r="E17" s="47"/>
      <c r="F17" s="47"/>
      <c r="G17" s="47"/>
      <c r="H17" s="47"/>
      <c r="I17" s="47"/>
      <c r="J17" s="47"/>
      <c r="K17" s="47"/>
      <c r="L17" s="46"/>
      <c r="M17" s="75"/>
      <c r="N17" s="75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</row>
    <row r="18" spans="1:30" ht="17.25" customHeight="1" x14ac:dyDescent="0.2">
      <c r="A18" s="43">
        <v>8</v>
      </c>
      <c r="B18" s="105"/>
      <c r="C18" s="107"/>
      <c r="D18" s="88"/>
      <c r="E18" s="47"/>
      <c r="F18" s="47"/>
      <c r="G18" s="47"/>
      <c r="H18" s="47"/>
      <c r="I18" s="47"/>
      <c r="J18" s="47"/>
      <c r="K18" s="47"/>
      <c r="L18" s="46"/>
      <c r="M18" s="75"/>
      <c r="N18" s="75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</row>
    <row r="19" spans="1:30" ht="17.25" customHeight="1" x14ac:dyDescent="0.2">
      <c r="A19" s="43">
        <v>9</v>
      </c>
      <c r="B19" s="105"/>
      <c r="C19" s="107"/>
      <c r="D19" s="88"/>
      <c r="E19" s="47"/>
      <c r="F19" s="47"/>
      <c r="G19" s="47"/>
      <c r="H19" s="47"/>
      <c r="I19" s="47"/>
      <c r="J19" s="47"/>
      <c r="K19" s="47"/>
      <c r="L19" s="46"/>
      <c r="M19" s="75"/>
      <c r="N19" s="75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</row>
    <row r="20" spans="1:30" ht="17.25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75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</row>
    <row r="21" spans="1:30" ht="17.25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75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</row>
    <row r="22" spans="1:30" ht="17.25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75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</row>
    <row r="23" spans="1:30" ht="17.25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75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</row>
    <row r="24" spans="1:30" ht="17.25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75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</row>
    <row r="25" spans="1:30" ht="17.25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75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</row>
    <row r="26" spans="1:30" ht="24.75" customHeight="1" x14ac:dyDescent="0.2">
      <c r="A26" s="52" t="s">
        <v>23</v>
      </c>
      <c r="B26" s="67"/>
      <c r="C26" s="10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>
        <f>600*T11</f>
        <v>37548</v>
      </c>
      <c r="U26" s="53"/>
      <c r="V26" s="53"/>
      <c r="W26" s="53"/>
      <c r="X26" s="53"/>
      <c r="Y26" s="53"/>
      <c r="Z26" s="53"/>
      <c r="AA26" s="53"/>
      <c r="AB26" s="53"/>
      <c r="AC26" s="53"/>
      <c r="AD26" s="53"/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ColWidth="9.140625" defaultRowHeight="20.100000000000001" customHeight="1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15.28515625" style="57" customWidth="1"/>
    <col min="6" max="6" width="13.85546875" style="48" customWidth="1"/>
    <col min="7" max="8" width="11" style="48" bestFit="1" customWidth="1"/>
    <col min="9" max="9" width="14.5703125" style="48" bestFit="1" customWidth="1"/>
    <col min="10" max="10" width="12.7109375" style="48" bestFit="1" customWidth="1"/>
    <col min="11" max="11" width="15" style="48" customWidth="1"/>
    <col min="12" max="12" width="15.7109375" style="56" customWidth="1"/>
    <col min="13" max="14" width="16.42578125" style="77" customWidth="1"/>
    <col min="15" max="15" width="15.7109375" style="58" customWidth="1"/>
    <col min="16" max="16" width="14.7109375" style="58" hidden="1" customWidth="1"/>
    <col min="17" max="17" width="15.140625" style="58" customWidth="1"/>
    <col min="18" max="18" width="15.7109375" style="58" customWidth="1"/>
    <col min="19" max="19" width="15.28515625" style="58" customWidth="1"/>
    <col min="20" max="20" width="20.7109375" style="58" customWidth="1"/>
    <col min="21" max="21" width="15.28515625" style="58" customWidth="1"/>
    <col min="22" max="22" width="16.85546875" style="58" customWidth="1"/>
    <col min="23" max="23" width="17.85546875" style="58" customWidth="1"/>
    <col min="24" max="31" width="15.28515625" style="58" customWidth="1"/>
    <col min="32" max="32" width="17.5703125" style="58" customWidth="1"/>
    <col min="33" max="44" width="15.28515625" style="58" customWidth="1"/>
    <col min="45" max="45" width="17.42578125" style="58" customWidth="1"/>
    <col min="46" max="47" width="15.28515625" style="58" customWidth="1"/>
    <col min="48" max="48" width="9.85546875" style="58" bestFit="1" customWidth="1"/>
    <col min="49" max="16384" width="9.140625" style="48"/>
  </cols>
  <sheetData>
    <row r="1" spans="1:48" s="182" customFormat="1" ht="15.75" customHeight="1" x14ac:dyDescent="0.2">
      <c r="A1" s="173" t="s">
        <v>0</v>
      </c>
      <c r="B1" s="174">
        <v>3450003716</v>
      </c>
      <c r="C1" s="175" t="s">
        <v>1</v>
      </c>
      <c r="D1" s="176">
        <v>40578</v>
      </c>
      <c r="E1" s="177">
        <v>0.1875</v>
      </c>
      <c r="F1" s="173"/>
      <c r="G1" s="178"/>
      <c r="H1" s="178"/>
      <c r="I1" s="173"/>
      <c r="J1" s="173"/>
      <c r="K1" s="173"/>
      <c r="L1" s="179"/>
      <c r="M1" s="180"/>
      <c r="N1" s="180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</row>
    <row r="2" spans="1:48" s="182" customFormat="1" ht="15.75" customHeight="1" x14ac:dyDescent="0.2">
      <c r="A2" s="173" t="s">
        <v>2</v>
      </c>
      <c r="B2" s="174">
        <v>3450023098</v>
      </c>
      <c r="C2" s="183"/>
      <c r="D2" s="183"/>
      <c r="E2" s="184"/>
      <c r="F2" s="173"/>
      <c r="G2" s="173"/>
      <c r="H2" s="173"/>
      <c r="I2" s="173"/>
      <c r="J2" s="173"/>
      <c r="K2" s="173"/>
      <c r="L2" s="179"/>
      <c r="M2" s="180"/>
      <c r="N2" s="180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</row>
    <row r="3" spans="1:48" s="182" customFormat="1" ht="15.75" customHeight="1" x14ac:dyDescent="0.2">
      <c r="A3" s="173" t="s">
        <v>3</v>
      </c>
      <c r="B3" s="174" t="s">
        <v>543</v>
      </c>
      <c r="C3" s="183"/>
      <c r="D3" s="183"/>
      <c r="E3" s="185"/>
      <c r="F3" s="173"/>
      <c r="G3" s="173"/>
      <c r="H3" s="173"/>
      <c r="I3" s="173"/>
      <c r="J3" s="173"/>
      <c r="K3" s="173"/>
      <c r="L3" s="179"/>
      <c r="M3" s="180"/>
      <c r="N3" s="180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</row>
    <row r="4" spans="1:48" s="182" customFormat="1" ht="15.75" customHeight="1" x14ac:dyDescent="0.2">
      <c r="A4" s="173"/>
      <c r="B4" s="173"/>
      <c r="C4" s="183"/>
      <c r="D4" s="180"/>
      <c r="E4" s="186"/>
      <c r="F4" s="173"/>
      <c r="G4" s="173"/>
      <c r="H4" s="173"/>
      <c r="I4" s="173"/>
      <c r="J4" s="173"/>
      <c r="K4" s="173"/>
      <c r="L4" s="179"/>
      <c r="M4" s="187"/>
      <c r="N4" s="187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</row>
    <row r="5" spans="1:48" s="193" customFormat="1" ht="15.75" customHeight="1" x14ac:dyDescent="0.2">
      <c r="A5" s="188"/>
      <c r="B5" s="188"/>
      <c r="C5" s="189"/>
      <c r="D5" s="190" t="s">
        <v>546</v>
      </c>
      <c r="E5" s="191" t="s">
        <v>548</v>
      </c>
      <c r="F5" s="191" t="s">
        <v>550</v>
      </c>
      <c r="G5" s="191" t="s">
        <v>544</v>
      </c>
      <c r="H5" s="191" t="s">
        <v>552</v>
      </c>
      <c r="I5" s="191" t="s">
        <v>554</v>
      </c>
      <c r="J5" s="191" t="s">
        <v>555</v>
      </c>
      <c r="K5" s="191" t="s">
        <v>557</v>
      </c>
      <c r="L5" s="190" t="s">
        <v>559</v>
      </c>
      <c r="M5" s="190" t="s">
        <v>561</v>
      </c>
      <c r="N5" s="190" t="s">
        <v>563</v>
      </c>
      <c r="O5" s="191" t="s">
        <v>565</v>
      </c>
      <c r="P5" s="192"/>
      <c r="Q5" s="191" t="s">
        <v>567</v>
      </c>
      <c r="R5" s="191" t="s">
        <v>569</v>
      </c>
      <c r="S5" s="191" t="s">
        <v>571</v>
      </c>
      <c r="T5" s="191" t="s">
        <v>573</v>
      </c>
      <c r="U5" s="191" t="s">
        <v>575</v>
      </c>
      <c r="V5" s="191" t="s">
        <v>577</v>
      </c>
      <c r="W5" s="191" t="s">
        <v>579</v>
      </c>
      <c r="X5" s="191" t="s">
        <v>581</v>
      </c>
      <c r="Y5" s="191"/>
      <c r="Z5" s="191" t="s">
        <v>583</v>
      </c>
      <c r="AA5" s="191" t="s">
        <v>585</v>
      </c>
      <c r="AB5" s="191" t="s">
        <v>587</v>
      </c>
      <c r="AC5" s="191" t="s">
        <v>589</v>
      </c>
      <c r="AD5" s="191" t="s">
        <v>625</v>
      </c>
      <c r="AE5" s="191" t="s">
        <v>591</v>
      </c>
      <c r="AF5" s="191" t="s">
        <v>593</v>
      </c>
      <c r="AG5" s="191" t="s">
        <v>595</v>
      </c>
      <c r="AH5" s="191" t="s">
        <v>597</v>
      </c>
      <c r="AI5" s="191" t="s">
        <v>599</v>
      </c>
      <c r="AJ5" s="191" t="s">
        <v>601</v>
      </c>
      <c r="AK5" s="191" t="s">
        <v>603</v>
      </c>
      <c r="AL5" s="191" t="s">
        <v>605</v>
      </c>
      <c r="AM5" s="191" t="s">
        <v>607</v>
      </c>
      <c r="AN5" s="191" t="s">
        <v>609</v>
      </c>
      <c r="AO5" s="191" t="s">
        <v>611</v>
      </c>
      <c r="AP5" s="191" t="s">
        <v>613</v>
      </c>
      <c r="AQ5" s="191" t="s">
        <v>615</v>
      </c>
      <c r="AR5" s="191" t="s">
        <v>617</v>
      </c>
      <c r="AS5" s="191" t="s">
        <v>619</v>
      </c>
      <c r="AT5" s="191" t="s">
        <v>621</v>
      </c>
      <c r="AU5" s="191" t="s">
        <v>623</v>
      </c>
      <c r="AV5" s="191"/>
    </row>
    <row r="6" spans="1:48" s="197" customFormat="1" ht="51" x14ac:dyDescent="0.2">
      <c r="A6" s="194" t="s">
        <v>4</v>
      </c>
      <c r="B6" s="194"/>
      <c r="C6" s="189"/>
      <c r="D6" s="195" t="s">
        <v>547</v>
      </c>
      <c r="E6" s="195" t="s">
        <v>549</v>
      </c>
      <c r="F6" s="195" t="s">
        <v>551</v>
      </c>
      <c r="G6" s="195" t="s">
        <v>545</v>
      </c>
      <c r="H6" s="195" t="s">
        <v>553</v>
      </c>
      <c r="I6" s="195" t="s">
        <v>129</v>
      </c>
      <c r="J6" s="195" t="s">
        <v>556</v>
      </c>
      <c r="K6" s="195" t="s">
        <v>558</v>
      </c>
      <c r="L6" s="195" t="s">
        <v>560</v>
      </c>
      <c r="M6" s="196" t="s">
        <v>562</v>
      </c>
      <c r="N6" s="196" t="s">
        <v>564</v>
      </c>
      <c r="O6" s="195" t="s">
        <v>566</v>
      </c>
      <c r="P6" s="195"/>
      <c r="Q6" s="195" t="s">
        <v>568</v>
      </c>
      <c r="R6" s="195" t="s">
        <v>570</v>
      </c>
      <c r="S6" s="195" t="s">
        <v>572</v>
      </c>
      <c r="T6" s="195" t="s">
        <v>574</v>
      </c>
      <c r="U6" s="195" t="s">
        <v>576</v>
      </c>
      <c r="V6" s="195" t="s">
        <v>578</v>
      </c>
      <c r="W6" s="195" t="s">
        <v>580</v>
      </c>
      <c r="X6" s="195" t="s">
        <v>582</v>
      </c>
      <c r="Y6" s="195" t="s">
        <v>631</v>
      </c>
      <c r="Z6" s="195" t="s">
        <v>584</v>
      </c>
      <c r="AA6" s="195" t="s">
        <v>586</v>
      </c>
      <c r="AB6" s="195" t="s">
        <v>588</v>
      </c>
      <c r="AC6" s="195" t="s">
        <v>590</v>
      </c>
      <c r="AD6" s="195" t="s">
        <v>626</v>
      </c>
      <c r="AE6" s="195" t="s">
        <v>592</v>
      </c>
      <c r="AF6" s="195" t="s">
        <v>594</v>
      </c>
      <c r="AG6" s="195" t="s">
        <v>596</v>
      </c>
      <c r="AH6" s="195" t="s">
        <v>598</v>
      </c>
      <c r="AI6" s="195" t="s">
        <v>600</v>
      </c>
      <c r="AJ6" s="195" t="s">
        <v>602</v>
      </c>
      <c r="AK6" s="195" t="s">
        <v>604</v>
      </c>
      <c r="AL6" s="195" t="s">
        <v>606</v>
      </c>
      <c r="AM6" s="195" t="s">
        <v>608</v>
      </c>
      <c r="AN6" s="195" t="s">
        <v>610</v>
      </c>
      <c r="AO6" s="195" t="s">
        <v>612</v>
      </c>
      <c r="AP6" s="195" t="s">
        <v>614</v>
      </c>
      <c r="AQ6" s="195" t="s">
        <v>616</v>
      </c>
      <c r="AR6" s="195" t="s">
        <v>618</v>
      </c>
      <c r="AS6" s="195" t="s">
        <v>620</v>
      </c>
      <c r="AT6" s="195" t="s">
        <v>622</v>
      </c>
      <c r="AU6" s="195" t="s">
        <v>624</v>
      </c>
      <c r="AV6" s="195" t="s">
        <v>627</v>
      </c>
    </row>
    <row r="7" spans="1:48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  <c r="H7" s="201"/>
      <c r="I7" s="201"/>
      <c r="J7" s="201"/>
      <c r="K7" s="202"/>
      <c r="L7" s="200"/>
      <c r="M7" s="203"/>
      <c r="N7" s="203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>
        <v>40578</v>
      </c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</row>
    <row r="8" spans="1:48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  <c r="H8" s="211"/>
      <c r="I8" s="211"/>
      <c r="J8" s="212"/>
      <c r="K8" s="213"/>
      <c r="L8" s="209"/>
      <c r="M8" s="214"/>
      <c r="N8" s="215"/>
      <c r="O8" s="216"/>
      <c r="P8" s="217"/>
      <c r="Q8" s="216"/>
      <c r="R8" s="216"/>
      <c r="S8" s="216"/>
      <c r="T8" s="216"/>
      <c r="U8" s="216"/>
      <c r="V8" s="216"/>
      <c r="W8" s="216"/>
      <c r="X8" s="216"/>
      <c r="Y8" s="216" t="s">
        <v>635</v>
      </c>
      <c r="Z8" s="216"/>
      <c r="AA8" s="216"/>
      <c r="AB8" s="216"/>
      <c r="AC8" s="216"/>
      <c r="AD8" s="216"/>
      <c r="AE8" s="216"/>
      <c r="AF8" s="216"/>
      <c r="AG8" s="216"/>
      <c r="AH8" s="216"/>
      <c r="AI8" s="216"/>
      <c r="AJ8" s="216"/>
      <c r="AK8" s="216"/>
      <c r="AL8" s="216"/>
      <c r="AM8" s="216"/>
      <c r="AN8" s="216"/>
      <c r="AO8" s="216"/>
      <c r="AP8" s="216"/>
      <c r="AQ8" s="216"/>
      <c r="AR8" s="216"/>
      <c r="AS8" s="216"/>
      <c r="AT8" s="216"/>
      <c r="AU8" s="216"/>
      <c r="AV8" s="216"/>
    </row>
    <row r="9" spans="1:48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  <c r="H9" s="220"/>
      <c r="I9" s="218"/>
      <c r="J9" s="220"/>
      <c r="K9" s="221"/>
      <c r="L9" s="222"/>
      <c r="M9" s="223"/>
      <c r="N9" s="224"/>
      <c r="O9" s="225"/>
      <c r="P9" s="226"/>
      <c r="Q9" s="225"/>
      <c r="R9" s="225"/>
      <c r="S9" s="225"/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</row>
    <row r="10" spans="1:48" s="182" customFormat="1" ht="15.75" customHeight="1" x14ac:dyDescent="0.2">
      <c r="A10" s="227" t="s">
        <v>477</v>
      </c>
      <c r="B10" s="188"/>
      <c r="C10" s="228" t="s">
        <v>445</v>
      </c>
      <c r="D10" s="194" t="s">
        <v>493</v>
      </c>
      <c r="E10" s="194" t="s">
        <v>493</v>
      </c>
      <c r="F10" s="194" t="s">
        <v>493</v>
      </c>
      <c r="G10" s="194" t="s">
        <v>493</v>
      </c>
      <c r="H10" s="194" t="s">
        <v>493</v>
      </c>
      <c r="I10" s="194" t="s">
        <v>493</v>
      </c>
      <c r="J10" s="194" t="s">
        <v>493</v>
      </c>
      <c r="K10" s="194" t="s">
        <v>493</v>
      </c>
      <c r="L10" s="194" t="s">
        <v>493</v>
      </c>
      <c r="M10" s="194" t="s">
        <v>493</v>
      </c>
      <c r="N10" s="194" t="s">
        <v>493</v>
      </c>
      <c r="O10" s="194" t="s">
        <v>493</v>
      </c>
      <c r="P10" s="194" t="s">
        <v>493</v>
      </c>
      <c r="Q10" s="194" t="s">
        <v>493</v>
      </c>
      <c r="R10" s="194" t="s">
        <v>493</v>
      </c>
      <c r="S10" s="194" t="s">
        <v>493</v>
      </c>
      <c r="T10" s="194" t="s">
        <v>493</v>
      </c>
      <c r="U10" s="194" t="s">
        <v>493</v>
      </c>
      <c r="V10" s="194" t="s">
        <v>493</v>
      </c>
      <c r="W10" s="194" t="s">
        <v>493</v>
      </c>
      <c r="X10" s="194" t="s">
        <v>493</v>
      </c>
      <c r="Y10" s="194" t="s">
        <v>493</v>
      </c>
      <c r="Z10" s="194" t="s">
        <v>493</v>
      </c>
      <c r="AA10" s="194" t="s">
        <v>493</v>
      </c>
      <c r="AB10" s="194" t="s">
        <v>493</v>
      </c>
      <c r="AC10" s="194" t="s">
        <v>493</v>
      </c>
      <c r="AD10" s="194"/>
      <c r="AE10" s="194" t="s">
        <v>493</v>
      </c>
      <c r="AF10" s="194" t="s">
        <v>493</v>
      </c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</row>
    <row r="11" spans="1:48" ht="17.25" customHeight="1" x14ac:dyDescent="0.2">
      <c r="A11" s="43">
        <v>1</v>
      </c>
      <c r="B11" s="103" t="s">
        <v>628</v>
      </c>
      <c r="C11" s="109" t="s">
        <v>630</v>
      </c>
      <c r="D11" s="88" t="s">
        <v>53</v>
      </c>
      <c r="E11" s="88" t="s">
        <v>53</v>
      </c>
      <c r="F11" s="88" t="s">
        <v>53</v>
      </c>
      <c r="G11" s="88" t="s">
        <v>53</v>
      </c>
      <c r="H11" s="88" t="s">
        <v>53</v>
      </c>
      <c r="I11" s="88" t="s">
        <v>53</v>
      </c>
      <c r="J11" s="88" t="s">
        <v>53</v>
      </c>
      <c r="K11" s="88" t="s">
        <v>53</v>
      </c>
      <c r="L11" s="88" t="s">
        <v>53</v>
      </c>
      <c r="M11" s="88" t="s">
        <v>53</v>
      </c>
      <c r="N11" s="88" t="s">
        <v>53</v>
      </c>
      <c r="O11" s="88" t="s">
        <v>53</v>
      </c>
      <c r="P11" s="88" t="s">
        <v>53</v>
      </c>
      <c r="Q11" s="88" t="s">
        <v>53</v>
      </c>
      <c r="R11" s="88" t="s">
        <v>53</v>
      </c>
      <c r="S11" s="88" t="s">
        <v>53</v>
      </c>
      <c r="T11" s="88" t="s">
        <v>53</v>
      </c>
      <c r="U11" s="88" t="s">
        <v>53</v>
      </c>
      <c r="V11" s="88" t="s">
        <v>53</v>
      </c>
      <c r="W11" s="88" t="s">
        <v>53</v>
      </c>
      <c r="X11" s="88" t="s">
        <v>53</v>
      </c>
      <c r="Y11" s="88">
        <v>8000</v>
      </c>
      <c r="Z11" s="88" t="s">
        <v>53</v>
      </c>
      <c r="AA11" s="88" t="s">
        <v>53</v>
      </c>
      <c r="AB11" s="88" t="s">
        <v>53</v>
      </c>
      <c r="AC11" s="88" t="s">
        <v>53</v>
      </c>
      <c r="AD11" s="88" t="s">
        <v>53</v>
      </c>
      <c r="AE11" s="88" t="s">
        <v>53</v>
      </c>
      <c r="AF11" s="88" t="s">
        <v>53</v>
      </c>
      <c r="AG11" s="88" t="s">
        <v>53</v>
      </c>
      <c r="AH11" s="88" t="s">
        <v>53</v>
      </c>
      <c r="AI11" s="88" t="s">
        <v>53</v>
      </c>
      <c r="AJ11" s="88" t="s">
        <v>53</v>
      </c>
      <c r="AK11" s="88" t="s">
        <v>53</v>
      </c>
      <c r="AL11" s="88" t="s">
        <v>53</v>
      </c>
      <c r="AM11" s="88" t="s">
        <v>53</v>
      </c>
      <c r="AN11" s="88" t="s">
        <v>53</v>
      </c>
      <c r="AO11" s="88" t="s">
        <v>53</v>
      </c>
      <c r="AP11" s="88" t="s">
        <v>53</v>
      </c>
      <c r="AQ11" s="88" t="s">
        <v>53</v>
      </c>
      <c r="AR11" s="88" t="s">
        <v>53</v>
      </c>
      <c r="AS11" s="88" t="s">
        <v>53</v>
      </c>
      <c r="AT11" s="88" t="s">
        <v>53</v>
      </c>
      <c r="AU11" s="88" t="s">
        <v>53</v>
      </c>
      <c r="AV11" s="88" t="s">
        <v>53</v>
      </c>
    </row>
    <row r="12" spans="1:48" ht="17.25" customHeight="1" x14ac:dyDescent="0.2">
      <c r="A12" s="43">
        <v>2</v>
      </c>
      <c r="B12" s="104" t="s">
        <v>629</v>
      </c>
      <c r="C12" s="110" t="s">
        <v>630</v>
      </c>
      <c r="D12" s="88" t="s">
        <v>53</v>
      </c>
      <c r="E12" s="88" t="s">
        <v>53</v>
      </c>
      <c r="F12" s="88" t="s">
        <v>53</v>
      </c>
      <c r="G12" s="88" t="s">
        <v>53</v>
      </c>
      <c r="H12" s="88" t="s">
        <v>53</v>
      </c>
      <c r="I12" s="88" t="s">
        <v>53</v>
      </c>
      <c r="J12" s="88" t="s">
        <v>53</v>
      </c>
      <c r="K12" s="88" t="s">
        <v>53</v>
      </c>
      <c r="L12" s="88" t="s">
        <v>53</v>
      </c>
      <c r="M12" s="88" t="s">
        <v>53</v>
      </c>
      <c r="N12" s="88" t="s">
        <v>53</v>
      </c>
      <c r="O12" s="88" t="s">
        <v>53</v>
      </c>
      <c r="P12" s="88" t="s">
        <v>53</v>
      </c>
      <c r="Q12" s="88" t="s">
        <v>53</v>
      </c>
      <c r="R12" s="88" t="s">
        <v>53</v>
      </c>
      <c r="S12" s="88" t="s">
        <v>53</v>
      </c>
      <c r="T12" s="88" t="s">
        <v>53</v>
      </c>
      <c r="U12" s="88" t="s">
        <v>53</v>
      </c>
      <c r="V12" s="88" t="s">
        <v>53</v>
      </c>
      <c r="W12" s="88" t="s">
        <v>53</v>
      </c>
      <c r="X12" s="88" t="s">
        <v>53</v>
      </c>
      <c r="Y12" s="88">
        <v>8000</v>
      </c>
      <c r="Z12" s="88" t="s">
        <v>53</v>
      </c>
      <c r="AA12" s="88" t="s">
        <v>53</v>
      </c>
      <c r="AB12" s="88" t="s">
        <v>53</v>
      </c>
      <c r="AC12" s="88" t="s">
        <v>53</v>
      </c>
      <c r="AD12" s="88" t="s">
        <v>53</v>
      </c>
      <c r="AE12" s="88" t="s">
        <v>53</v>
      </c>
      <c r="AF12" s="88" t="s">
        <v>53</v>
      </c>
      <c r="AG12" s="88" t="s">
        <v>53</v>
      </c>
      <c r="AH12" s="88" t="s">
        <v>53</v>
      </c>
      <c r="AI12" s="88" t="s">
        <v>53</v>
      </c>
      <c r="AJ12" s="88" t="s">
        <v>53</v>
      </c>
      <c r="AK12" s="88" t="s">
        <v>53</v>
      </c>
      <c r="AL12" s="88" t="s">
        <v>53</v>
      </c>
      <c r="AM12" s="88" t="s">
        <v>53</v>
      </c>
      <c r="AN12" s="88" t="s">
        <v>53</v>
      </c>
      <c r="AO12" s="88" t="s">
        <v>53</v>
      </c>
      <c r="AP12" s="88" t="s">
        <v>53</v>
      </c>
      <c r="AQ12" s="88" t="s">
        <v>53</v>
      </c>
      <c r="AR12" s="88" t="s">
        <v>53</v>
      </c>
      <c r="AS12" s="88" t="s">
        <v>53</v>
      </c>
      <c r="AT12" s="88" t="s">
        <v>53</v>
      </c>
      <c r="AU12" s="88" t="s">
        <v>53</v>
      </c>
      <c r="AV12" s="88" t="s">
        <v>53</v>
      </c>
    </row>
    <row r="13" spans="1:48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101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</row>
    <row r="14" spans="1:48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  <c r="H14" s="102"/>
      <c r="I14" s="92"/>
      <c r="J14" s="92"/>
      <c r="K14" s="92"/>
      <c r="L14" s="88"/>
      <c r="M14" s="88"/>
      <c r="N14" s="88"/>
      <c r="O14" s="102"/>
      <c r="P14" s="9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</row>
    <row r="15" spans="1:48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  <c r="H15" s="47"/>
      <c r="I15" s="92"/>
      <c r="J15" s="47"/>
      <c r="K15" s="92"/>
      <c r="L15" s="88"/>
      <c r="M15" s="46"/>
      <c r="N15" s="46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</row>
    <row r="16" spans="1:48" ht="17.25" customHeight="1" x14ac:dyDescent="0.2">
      <c r="A16" s="43">
        <v>6</v>
      </c>
      <c r="B16" s="105"/>
      <c r="C16" s="107"/>
      <c r="D16" s="88"/>
      <c r="E16" s="47"/>
      <c r="F16" s="47"/>
      <c r="G16" s="47"/>
      <c r="H16" s="47"/>
      <c r="I16" s="47"/>
      <c r="J16" s="47"/>
      <c r="K16" s="47"/>
      <c r="L16" s="46"/>
      <c r="M16" s="75"/>
      <c r="N16" s="75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</row>
    <row r="17" spans="1:48" ht="17.25" customHeight="1" x14ac:dyDescent="0.2">
      <c r="A17" s="43">
        <v>7</v>
      </c>
      <c r="B17" s="105"/>
      <c r="C17" s="107"/>
      <c r="D17" s="88"/>
      <c r="E17" s="47"/>
      <c r="F17" s="47"/>
      <c r="G17" s="47"/>
      <c r="H17" s="47"/>
      <c r="I17" s="47"/>
      <c r="J17" s="47"/>
      <c r="K17" s="47"/>
      <c r="L17" s="46"/>
      <c r="M17" s="75"/>
      <c r="N17" s="75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</row>
    <row r="18" spans="1:48" ht="17.25" customHeight="1" x14ac:dyDescent="0.2">
      <c r="A18" s="43">
        <v>8</v>
      </c>
      <c r="B18" s="105"/>
      <c r="C18" s="107"/>
      <c r="D18" s="88"/>
      <c r="E18" s="47"/>
      <c r="F18" s="47"/>
      <c r="G18" s="47"/>
      <c r="H18" s="47"/>
      <c r="I18" s="47"/>
      <c r="J18" s="47"/>
      <c r="K18" s="47"/>
      <c r="L18" s="46"/>
      <c r="M18" s="75"/>
      <c r="N18" s="75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</row>
    <row r="19" spans="1:48" ht="17.25" customHeight="1" x14ac:dyDescent="0.2">
      <c r="A19" s="43">
        <v>9</v>
      </c>
      <c r="B19" s="105"/>
      <c r="C19" s="107"/>
      <c r="D19" s="88"/>
      <c r="E19" s="47"/>
      <c r="F19" s="47"/>
      <c r="G19" s="47"/>
      <c r="H19" s="47"/>
      <c r="I19" s="47"/>
      <c r="J19" s="47"/>
      <c r="K19" s="47"/>
      <c r="L19" s="46"/>
      <c r="M19" s="75"/>
      <c r="N19" s="75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</row>
    <row r="20" spans="1:48" ht="17.25" customHeight="1" x14ac:dyDescent="0.2">
      <c r="A20" s="43">
        <v>10</v>
      </c>
      <c r="B20" s="65"/>
      <c r="C20" s="107"/>
      <c r="D20" s="49"/>
      <c r="E20" s="47"/>
      <c r="F20" s="47"/>
      <c r="G20" s="47"/>
      <c r="H20" s="47"/>
      <c r="I20" s="47"/>
      <c r="J20" s="47"/>
      <c r="K20" s="47"/>
      <c r="L20" s="46"/>
      <c r="M20" s="75"/>
      <c r="N20" s="75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</row>
    <row r="21" spans="1:48" ht="17.25" customHeight="1" x14ac:dyDescent="0.2">
      <c r="A21" s="43">
        <v>11</v>
      </c>
      <c r="B21" s="65"/>
      <c r="C21" s="107"/>
      <c r="D21" s="49"/>
      <c r="E21" s="47"/>
      <c r="F21" s="47"/>
      <c r="G21" s="47"/>
      <c r="H21" s="47"/>
      <c r="I21" s="47"/>
      <c r="J21" s="47"/>
      <c r="K21" s="47"/>
      <c r="L21" s="46"/>
      <c r="M21" s="75"/>
      <c r="N21" s="75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</row>
    <row r="22" spans="1:48" ht="17.25" customHeight="1" x14ac:dyDescent="0.2">
      <c r="A22" s="43">
        <v>12</v>
      </c>
      <c r="B22" s="65"/>
      <c r="C22" s="107"/>
      <c r="D22" s="49"/>
      <c r="E22" s="47"/>
      <c r="F22" s="47"/>
      <c r="G22" s="47"/>
      <c r="H22" s="47"/>
      <c r="I22" s="47"/>
      <c r="J22" s="47"/>
      <c r="K22" s="47"/>
      <c r="L22" s="46"/>
      <c r="M22" s="75"/>
      <c r="N22" s="75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</row>
    <row r="23" spans="1:48" ht="17.25" customHeight="1" x14ac:dyDescent="0.2">
      <c r="A23" s="43">
        <v>13</v>
      </c>
      <c r="B23" s="65"/>
      <c r="C23" s="107"/>
      <c r="D23" s="49"/>
      <c r="E23" s="47"/>
      <c r="F23" s="47"/>
      <c r="G23" s="47"/>
      <c r="H23" s="47"/>
      <c r="I23" s="47"/>
      <c r="J23" s="47"/>
      <c r="K23" s="47"/>
      <c r="L23" s="46"/>
      <c r="M23" s="75"/>
      <c r="N23" s="75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</row>
    <row r="24" spans="1:48" ht="17.25" customHeight="1" x14ac:dyDescent="0.2">
      <c r="A24" s="52">
        <v>14</v>
      </c>
      <c r="B24" s="66"/>
      <c r="C24" s="107"/>
      <c r="D24" s="49"/>
      <c r="E24" s="47"/>
      <c r="F24" s="47"/>
      <c r="G24" s="47"/>
      <c r="H24" s="47"/>
      <c r="I24" s="47"/>
      <c r="J24" s="47"/>
      <c r="K24" s="47"/>
      <c r="L24" s="46"/>
      <c r="M24" s="75"/>
      <c r="N24" s="75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</row>
    <row r="25" spans="1:48" ht="17.25" customHeight="1" x14ac:dyDescent="0.2">
      <c r="A25" s="52">
        <v>15</v>
      </c>
      <c r="B25" s="66"/>
      <c r="C25" s="107"/>
      <c r="D25" s="49"/>
      <c r="E25" s="47"/>
      <c r="F25" s="47"/>
      <c r="G25" s="47"/>
      <c r="H25" s="47"/>
      <c r="I25" s="47"/>
      <c r="J25" s="47"/>
      <c r="K25" s="47"/>
      <c r="L25" s="46"/>
      <c r="M25" s="75"/>
      <c r="N25" s="75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</row>
    <row r="26" spans="1:48" ht="24.75" customHeight="1" x14ac:dyDescent="0.2">
      <c r="A26" s="52" t="s">
        <v>23</v>
      </c>
      <c r="B26" s="67"/>
      <c r="C26" s="10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>
        <f>Y11*4+Y12*4</f>
        <v>64000</v>
      </c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</row>
  </sheetData>
  <pageMargins left="0.22" right="0.17" top="1" bottom="0.59" header="0.5" footer="0.5"/>
  <pageSetup orientation="landscape" r:id="rId1"/>
  <headerFooter alignWithMargins="0">
    <oddFooter>&amp;LBids tabulated by Patricia Foy,CPO&amp;C&amp;P OF &amp;N&amp;R&amp;A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E18" sqref="E18"/>
    </sheetView>
  </sheetViews>
  <sheetFormatPr defaultColWidth="9.140625" defaultRowHeight="12" x14ac:dyDescent="0.2"/>
  <cols>
    <col min="1" max="1" width="13.42578125" style="48" customWidth="1"/>
    <col min="2" max="2" width="15.28515625" style="8" customWidth="1"/>
    <col min="3" max="3" width="16.42578125" style="63" customWidth="1"/>
    <col min="4" max="4" width="16.28515625" style="56" customWidth="1"/>
    <col min="5" max="5" width="20.28515625" style="57" customWidth="1"/>
    <col min="6" max="6" width="18.140625" style="48" customWidth="1"/>
    <col min="7" max="7" width="18.28515625" style="48" customWidth="1"/>
    <col min="8" max="16384" width="9.140625" style="48"/>
  </cols>
  <sheetData>
    <row r="1" spans="1:7" s="182" customFormat="1" ht="15.75" customHeight="1" x14ac:dyDescent="0.2">
      <c r="A1" s="173" t="s">
        <v>0</v>
      </c>
      <c r="B1" s="174">
        <v>3450003793</v>
      </c>
      <c r="C1" s="175" t="s">
        <v>1</v>
      </c>
      <c r="D1" s="176">
        <v>40793</v>
      </c>
      <c r="E1" s="177">
        <v>0.16666666666666666</v>
      </c>
      <c r="F1" s="173"/>
      <c r="G1" s="178"/>
    </row>
    <row r="2" spans="1:7" s="182" customFormat="1" ht="15.75" customHeight="1" x14ac:dyDescent="0.2">
      <c r="A2" s="173" t="s">
        <v>2</v>
      </c>
      <c r="B2" s="174">
        <v>3450024269</v>
      </c>
      <c r="C2" s="183"/>
      <c r="D2" s="183"/>
      <c r="E2" s="184"/>
      <c r="F2" s="173"/>
      <c r="G2" s="173"/>
    </row>
    <row r="3" spans="1:7" s="182" customFormat="1" ht="15.75" customHeight="1" x14ac:dyDescent="0.2">
      <c r="A3" s="173" t="s">
        <v>3</v>
      </c>
      <c r="B3" s="174" t="s">
        <v>748</v>
      </c>
      <c r="C3" s="183"/>
      <c r="D3" s="183"/>
      <c r="E3" s="185"/>
      <c r="F3" s="173"/>
      <c r="G3" s="173"/>
    </row>
    <row r="4" spans="1:7" s="182" customFormat="1" ht="15.75" customHeight="1" x14ac:dyDescent="0.2">
      <c r="A4" s="173"/>
      <c r="B4" s="173"/>
      <c r="C4" s="183"/>
      <c r="D4" s="180"/>
      <c r="E4" s="186"/>
      <c r="F4" s="173"/>
      <c r="G4" s="173"/>
    </row>
    <row r="5" spans="1:7" s="193" customFormat="1" ht="15.75" customHeight="1" x14ac:dyDescent="0.2">
      <c r="A5" s="188"/>
      <c r="B5" s="188"/>
      <c r="C5" s="189"/>
      <c r="D5" s="190"/>
      <c r="E5" s="191"/>
      <c r="F5" s="191"/>
      <c r="G5" s="191"/>
    </row>
    <row r="6" spans="1:7" s="197" customFormat="1" ht="25.5" x14ac:dyDescent="0.2">
      <c r="A6" s="194" t="s">
        <v>4</v>
      </c>
      <c r="B6" s="194"/>
      <c r="C6" s="189"/>
      <c r="D6" s="195" t="s">
        <v>600</v>
      </c>
      <c r="E6" s="195" t="s">
        <v>606</v>
      </c>
      <c r="F6" s="195" t="s">
        <v>750</v>
      </c>
      <c r="G6" s="195" t="s">
        <v>327</v>
      </c>
    </row>
    <row r="7" spans="1:7" s="205" customFormat="1" ht="15.75" customHeight="1" x14ac:dyDescent="0.2">
      <c r="A7" s="198" t="s">
        <v>5</v>
      </c>
      <c r="B7" s="198"/>
      <c r="C7" s="199"/>
      <c r="D7" s="200"/>
      <c r="E7" s="201"/>
      <c r="F7" s="201"/>
      <c r="G7" s="201"/>
    </row>
    <row r="8" spans="1:7" s="182" customFormat="1" ht="15.75" customHeight="1" x14ac:dyDescent="0.2">
      <c r="A8" s="206" t="s">
        <v>6</v>
      </c>
      <c r="B8" s="207"/>
      <c r="C8" s="208"/>
      <c r="D8" s="209"/>
      <c r="E8" s="210"/>
      <c r="F8" s="211"/>
      <c r="G8" s="211"/>
    </row>
    <row r="9" spans="1:7" s="182" customFormat="1" ht="15.75" customHeight="1" x14ac:dyDescent="0.2">
      <c r="A9" s="206" t="s">
        <v>395</v>
      </c>
      <c r="B9" s="207"/>
      <c r="C9" s="208"/>
      <c r="D9" s="218"/>
      <c r="E9" s="219"/>
      <c r="F9" s="220"/>
      <c r="G9" s="220"/>
    </row>
    <row r="10" spans="1:7" s="182" customFormat="1" ht="15.75" customHeight="1" x14ac:dyDescent="0.2">
      <c r="A10" s="227" t="s">
        <v>477</v>
      </c>
      <c r="B10" s="188"/>
      <c r="C10" s="228" t="s">
        <v>445</v>
      </c>
      <c r="D10" s="194" t="s">
        <v>493</v>
      </c>
      <c r="E10" s="194" t="s">
        <v>493</v>
      </c>
      <c r="F10" s="194" t="s">
        <v>493</v>
      </c>
      <c r="G10" s="194" t="s">
        <v>493</v>
      </c>
    </row>
    <row r="11" spans="1:7" ht="17.25" customHeight="1" x14ac:dyDescent="0.2">
      <c r="A11" s="43">
        <v>1</v>
      </c>
      <c r="B11" s="103" t="s">
        <v>720</v>
      </c>
      <c r="C11" s="109" t="s">
        <v>749</v>
      </c>
      <c r="D11" s="88" t="s">
        <v>53</v>
      </c>
      <c r="E11" s="88" t="s">
        <v>53</v>
      </c>
      <c r="F11" s="88">
        <v>10516</v>
      </c>
      <c r="G11" s="88" t="s">
        <v>53</v>
      </c>
    </row>
    <row r="12" spans="1:7" ht="17.25" customHeight="1" x14ac:dyDescent="0.2">
      <c r="A12" s="43">
        <v>2</v>
      </c>
      <c r="B12" s="104" t="s">
        <v>751</v>
      </c>
      <c r="C12" s="110" t="s">
        <v>749</v>
      </c>
      <c r="D12" s="88" t="s">
        <v>53</v>
      </c>
      <c r="E12" s="88" t="s">
        <v>53</v>
      </c>
      <c r="F12" s="88">
        <v>3196</v>
      </c>
      <c r="G12" s="88" t="s">
        <v>53</v>
      </c>
    </row>
    <row r="13" spans="1:7" s="100" customFormat="1" ht="17.25" customHeight="1" x14ac:dyDescent="0.2">
      <c r="A13" s="98">
        <v>3</v>
      </c>
      <c r="B13" s="105"/>
      <c r="C13" s="110"/>
      <c r="D13" s="88"/>
      <c r="E13" s="88"/>
      <c r="F13" s="88"/>
      <c r="G13" s="88"/>
    </row>
    <row r="14" spans="1:7" s="50" customFormat="1" ht="17.25" customHeight="1" x14ac:dyDescent="0.2">
      <c r="A14" s="43">
        <v>4</v>
      </c>
      <c r="B14" s="103"/>
      <c r="C14" s="107"/>
      <c r="D14" s="88"/>
      <c r="E14" s="92"/>
      <c r="F14" s="102"/>
      <c r="G14" s="102"/>
    </row>
    <row r="15" spans="1:7" s="50" customFormat="1" ht="17.25" customHeight="1" x14ac:dyDescent="0.2">
      <c r="A15" s="43">
        <v>5</v>
      </c>
      <c r="B15" s="105"/>
      <c r="C15" s="107"/>
      <c r="D15" s="88"/>
      <c r="E15" s="47"/>
      <c r="F15" s="47"/>
      <c r="G15" s="47"/>
    </row>
    <row r="16" spans="1:7" ht="17.25" customHeight="1" x14ac:dyDescent="0.2">
      <c r="A16" s="43">
        <v>6</v>
      </c>
      <c r="B16" s="105"/>
      <c r="C16" s="107"/>
      <c r="D16" s="88"/>
      <c r="E16" s="47"/>
      <c r="F16" s="47"/>
      <c r="G16" s="47"/>
    </row>
    <row r="17" spans="1:7" ht="17.25" customHeight="1" x14ac:dyDescent="0.2">
      <c r="A17" s="43">
        <v>7</v>
      </c>
      <c r="B17" s="105"/>
      <c r="C17" s="107"/>
      <c r="D17" s="88"/>
      <c r="E17" s="47"/>
      <c r="F17" s="47"/>
      <c r="G17" s="47"/>
    </row>
    <row r="18" spans="1:7" ht="17.25" customHeight="1" x14ac:dyDescent="0.2">
      <c r="A18" s="43">
        <v>8</v>
      </c>
      <c r="B18" s="105"/>
      <c r="C18" s="107"/>
      <c r="D18" s="88"/>
      <c r="E18" s="47"/>
      <c r="F18" s="47"/>
      <c r="G18" s="47"/>
    </row>
    <row r="19" spans="1:7" ht="17.25" customHeight="1" x14ac:dyDescent="0.2">
      <c r="A19" s="43">
        <v>9</v>
      </c>
      <c r="B19" s="105"/>
      <c r="C19" s="107"/>
      <c r="D19" s="88"/>
      <c r="E19" s="47"/>
      <c r="F19" s="47"/>
      <c r="G19" s="47"/>
    </row>
    <row r="20" spans="1:7" ht="17.25" customHeight="1" x14ac:dyDescent="0.2">
      <c r="A20" s="43">
        <v>10</v>
      </c>
      <c r="B20" s="65"/>
      <c r="C20" s="107"/>
      <c r="D20" s="49"/>
      <c r="E20" s="47"/>
      <c r="F20" s="47"/>
      <c r="G20" s="47"/>
    </row>
    <row r="21" spans="1:7" ht="17.25" customHeight="1" x14ac:dyDescent="0.2">
      <c r="A21" s="43">
        <v>11</v>
      </c>
      <c r="B21" s="65"/>
      <c r="C21" s="107"/>
      <c r="D21" s="49"/>
      <c r="E21" s="47"/>
      <c r="F21" s="47"/>
      <c r="G21" s="47"/>
    </row>
    <row r="22" spans="1:7" ht="17.25" customHeight="1" x14ac:dyDescent="0.2">
      <c r="A22" s="43">
        <v>12</v>
      </c>
      <c r="B22" s="65"/>
      <c r="C22" s="107"/>
      <c r="D22" s="49"/>
      <c r="E22" s="47"/>
      <c r="F22" s="47"/>
      <c r="G22" s="47"/>
    </row>
    <row r="23" spans="1:7" ht="17.25" customHeight="1" x14ac:dyDescent="0.2">
      <c r="A23" s="43">
        <v>13</v>
      </c>
      <c r="B23" s="65"/>
      <c r="C23" s="107"/>
      <c r="D23" s="49"/>
      <c r="E23" s="47"/>
      <c r="F23" s="47"/>
      <c r="G23" s="47"/>
    </row>
    <row r="24" spans="1:7" ht="17.25" customHeight="1" x14ac:dyDescent="0.2">
      <c r="A24" s="52">
        <v>14</v>
      </c>
      <c r="B24" s="66"/>
      <c r="C24" s="107"/>
      <c r="D24" s="49"/>
      <c r="E24" s="47"/>
      <c r="F24" s="47"/>
      <c r="G24" s="47"/>
    </row>
    <row r="25" spans="1:7" ht="17.25" customHeight="1" x14ac:dyDescent="0.2">
      <c r="A25" s="52">
        <v>15</v>
      </c>
      <c r="B25" s="66"/>
      <c r="C25" s="107"/>
      <c r="D25" s="49"/>
      <c r="E25" s="47"/>
      <c r="F25" s="47"/>
      <c r="G25" s="47"/>
    </row>
    <row r="26" spans="1:7" ht="24.75" customHeight="1" x14ac:dyDescent="0.2">
      <c r="A26" s="52" t="s">
        <v>23</v>
      </c>
      <c r="B26" s="67"/>
      <c r="C26" s="108"/>
      <c r="D26" s="53"/>
      <c r="E26" s="53"/>
      <c r="F26" s="53">
        <f>F11+F12</f>
        <v>13712</v>
      </c>
      <c r="G26" s="53"/>
    </row>
  </sheetData>
  <pageMargins left="0.7" right="0.7" top="0.75" bottom="0.75" header="0.3" footer="0.3"/>
  <pageSetup orientation="landscape" r:id="rId1"/>
  <headerFooter>
    <oddFooter>&amp;C4 OF 7&amp;R&amp;A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39</vt:i4>
      </vt:variant>
    </vt:vector>
  </HeadingPairs>
  <TitlesOfParts>
    <vt:vector size="61" baseType="lpstr">
      <vt:lpstr>Equipment (Rental)</vt:lpstr>
      <vt:lpstr>AGGREGATE</vt:lpstr>
      <vt:lpstr>ASPHALT</vt:lpstr>
      <vt:lpstr>SHEET METAL.</vt:lpstr>
      <vt:lpstr>METAL CARPORTS</vt:lpstr>
      <vt:lpstr>BID TAB</vt:lpstr>
      <vt:lpstr>CRS-2S ASPHALT</vt:lpstr>
      <vt:lpstr>ROTARY BROOM (SWEEPER)</vt:lpstr>
      <vt:lpstr>Air Compressor</vt:lpstr>
      <vt:lpstr>Legal Publications</vt:lpstr>
      <vt:lpstr>Crushed Stone</vt:lpstr>
      <vt:lpstr>Pneumatic Rollers</vt:lpstr>
      <vt:lpstr>TRASH DISPOSAL </vt:lpstr>
      <vt:lpstr>PROMOTIONAL ITEMS</vt:lpstr>
      <vt:lpstr>AGGREGATE-SCREENINGS ONLY</vt:lpstr>
      <vt:lpstr>GRANDULAR DEICER-ANTIICER</vt:lpstr>
      <vt:lpstr>BARRIER MARKERS</vt:lpstr>
      <vt:lpstr>Ready-Mix (3Q)</vt:lpstr>
      <vt:lpstr>Sealant (asphalt crackfiller)</vt:lpstr>
      <vt:lpstr>EQUIP RENTAL</vt:lpstr>
      <vt:lpstr>Equipment (Rental) REBID</vt:lpstr>
      <vt:lpstr>Sheet1</vt:lpstr>
      <vt:lpstr>AGGREGATE!Print_Area</vt:lpstr>
      <vt:lpstr>'AGGREGATE-SCREENINGS ONLY'!Print_Area</vt:lpstr>
      <vt:lpstr>'Air Compressor'!Print_Area</vt:lpstr>
      <vt:lpstr>ASPHALT!Print_Area</vt:lpstr>
      <vt:lpstr>'BARRIER MARKERS'!Print_Area</vt:lpstr>
      <vt:lpstr>'BID TAB'!Print_Area</vt:lpstr>
      <vt:lpstr>'CRS-2S ASPHALT'!Print_Area</vt:lpstr>
      <vt:lpstr>'Crushed Stone'!Print_Area</vt:lpstr>
      <vt:lpstr>'EQUIP RENTAL'!Print_Area</vt:lpstr>
      <vt:lpstr>'Equipment (Rental)'!Print_Area</vt:lpstr>
      <vt:lpstr>'GRANDULAR DEICER-ANTIICER'!Print_Area</vt:lpstr>
      <vt:lpstr>'Legal Publications'!Print_Area</vt:lpstr>
      <vt:lpstr>'METAL CARPORTS'!Print_Area</vt:lpstr>
      <vt:lpstr>'PROMOTIONAL ITEMS'!Print_Area</vt:lpstr>
      <vt:lpstr>'Ready-Mix (3Q)'!Print_Area</vt:lpstr>
      <vt:lpstr>'ROTARY BROOM (SWEEPER)'!Print_Area</vt:lpstr>
      <vt:lpstr>'Sealant (asphalt crackfiller)'!Print_Area</vt:lpstr>
      <vt:lpstr>'SHEET METAL.'!Print_Area</vt:lpstr>
      <vt:lpstr>'TRASH DISPOSAL '!Print_Area</vt:lpstr>
      <vt:lpstr>AGGREGATE!Print_Titles</vt:lpstr>
      <vt:lpstr>'AGGREGATE-SCREENINGS ONLY'!Print_Titles</vt:lpstr>
      <vt:lpstr>'Air Compressor'!Print_Titles</vt:lpstr>
      <vt:lpstr>ASPHALT!Print_Titles</vt:lpstr>
      <vt:lpstr>'BARRIER MARKERS'!Print_Titles</vt:lpstr>
      <vt:lpstr>'BID TAB'!Print_Titles</vt:lpstr>
      <vt:lpstr>'CRS-2S ASPHALT'!Print_Titles</vt:lpstr>
      <vt:lpstr>'Crushed Stone'!Print_Titles</vt:lpstr>
      <vt:lpstr>'EQUIP RENTAL'!Print_Titles</vt:lpstr>
      <vt:lpstr>'Equipment (Rental)'!Print_Titles</vt:lpstr>
      <vt:lpstr>'GRANDULAR DEICER-ANTIICER'!Print_Titles</vt:lpstr>
      <vt:lpstr>'Legal Publications'!Print_Titles</vt:lpstr>
      <vt:lpstr>'METAL CARPORTS'!Print_Titles</vt:lpstr>
      <vt:lpstr>'Pneumatic Rollers'!Print_Titles</vt:lpstr>
      <vt:lpstr>'PROMOTIONAL ITEMS'!Print_Titles</vt:lpstr>
      <vt:lpstr>'Ready-Mix (3Q)'!Print_Titles</vt:lpstr>
      <vt:lpstr>'ROTARY BROOM (SWEEPER)'!Print_Titles</vt:lpstr>
      <vt:lpstr>'Sealant (asphalt crackfiller)'!Print_Titles</vt:lpstr>
      <vt:lpstr>'SHEET METAL.'!Print_Titles</vt:lpstr>
      <vt:lpstr>'TRASH DISPOSAL '!Print_Titles</vt:lpstr>
    </vt:vector>
  </TitlesOfParts>
  <Company>Oklahoma Department of Transportation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2014-10-27T20:40:06Z</cp:lastPrinted>
  <dcterms:created xsi:type="dcterms:W3CDTF">2010-02-17T20:43:31Z</dcterms:created>
  <dcterms:modified xsi:type="dcterms:W3CDTF">2014-10-27T20:40:10Z</dcterms:modified>
</cp:coreProperties>
</file>